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32" tabRatio="689" activeTab="3"/>
  </bookViews>
  <sheets>
    <sheet name="Form" sheetId="1" r:id="rId1"/>
    <sheet name="Projects" sheetId="2" r:id="rId2"/>
    <sheet name="Committee" sheetId="3" r:id="rId3"/>
    <sheet name="Scores Phase" sheetId="4" r:id="rId4"/>
    <sheet name="Histogram" sheetId="5" r:id="rId5"/>
  </sheets>
  <definedNames/>
  <calcPr fullCalcOnLoad="1"/>
</workbook>
</file>

<file path=xl/sharedStrings.xml><?xml version="1.0" encoding="utf-8"?>
<sst xmlns="http://schemas.openxmlformats.org/spreadsheetml/2006/main" count="209" uniqueCount="146">
  <si>
    <t>TOT</t>
  </si>
  <si>
    <t>Communications Technology Changing the World</t>
  </si>
  <si>
    <t>Evaluation Form</t>
  </si>
  <si>
    <t>A. Social Impact</t>
  </si>
  <si>
    <t>Rate the actual capacity of the project to improve the lives of people and to meet human needs, in general for the humanity or for a local community.</t>
  </si>
  <si>
    <t>        5. Excellent</t>
  </si>
  <si>
    <t>        4. Good</t>
  </si>
  <si>
    <t>        3. Acceptable</t>
  </si>
  <si>
    <t>        2. Little</t>
  </si>
  <si>
    <t>        1. None</t>
  </si>
  <si>
    <t>B. Technical content</t>
  </si>
  <si>
    <t>Rate the overall technical content of the project (e.g.: appropriateness of the technical solution, difficulty of the problems to solve, completeness and accuracy of the project, etc.).</t>
  </si>
  <si>
    <t>        5. Excellent work and outstanding technical content.</t>
  </si>
  <si>
    <t>        4. Solid work of notable importance.</t>
  </si>
  <si>
    <t>        3. Valid work but limited contribution.</t>
  </si>
  <si>
    <t>        2. Marginal work and simple contribution. Some flaws.</t>
  </si>
  <si>
    <t>        1. Questionable work with severe flaws.</t>
  </si>
  <si>
    <t>C. Originality</t>
  </si>
  <si>
    <t>Rate the originality of the technical solutions and the creativity in applying communication technology.</t>
  </si>
  <si>
    <t>        5. A pioneering piece of work. Striking novel ideas or results.</t>
  </si>
  <si>
    <t>        4. Significant original work and novel results.</t>
  </si>
  <si>
    <t>        3. Some interesting ideas and results.</t>
  </si>
  <si>
    <t>        2. Minor variations on common solutions.</t>
  </si>
  <si>
    <t>        1. Seen already.</t>
  </si>
  <si>
    <t>D.  Practical Applicability and Results</t>
  </si>
  <si>
    <t>Rate the practical results of the project submitted, its implementation status, testing and trial (if any). If no practical implementation is available yet, rate its practical applicability and feasibility in a real context.</t>
  </si>
  <si>
    <t>        3. It seems to work. / It can be done.</t>
  </si>
  <si>
    <t>        2. No test results yet / I am not sure it could be done in practice.</t>
  </si>
  <si>
    <t>        1. Unrealistic, unfeasible.</t>
  </si>
  <si>
    <t>E.  Quality of presentation</t>
  </si>
  <si>
    <t>Rate the clearness, accuracy and completeness of the description submitted.</t>
  </si>
  <si>
    <t>        5. Excellent.</t>
  </si>
  <si>
    <t>        4. Well written and presented.</t>
  </si>
  <si>
    <t>        3. Readable, but should be better presented.</t>
  </si>
  <si>
    <t>        2. Substantial revision would be needed. Sloppy submission.</t>
  </si>
  <si>
    <t>        1. Unacceptable.</t>
  </si>
  <si>
    <t>Committee</t>
  </si>
  <si>
    <t>Project</t>
  </si>
  <si>
    <t>A</t>
  </si>
  <si>
    <t>B</t>
  </si>
  <si>
    <t>C</t>
  </si>
  <si>
    <t>D</t>
  </si>
  <si>
    <t>E</t>
  </si>
  <si>
    <t>Q</t>
  </si>
  <si>
    <t>Weights</t>
  </si>
  <si>
    <t>Total Average Scores</t>
  </si>
  <si>
    <t>Average Scores per Reviewer</t>
  </si>
  <si>
    <t>Bin</t>
  </si>
  <si>
    <t>Frequency</t>
  </si>
  <si>
    <t>Distribution of Total Average Scores</t>
  </si>
  <si>
    <t xml:space="preserve"> % Cumulative</t>
  </si>
  <si>
    <t>List of Projects</t>
  </si>
  <si>
    <t>Affiliation</t>
  </si>
  <si>
    <t>Email</t>
  </si>
  <si>
    <t>No.</t>
  </si>
  <si>
    <t>Reviews Completed</t>
  </si>
  <si>
    <t>AVG Score</t>
  </si>
  <si>
    <t>AVG Scores per group</t>
  </si>
  <si>
    <t>Rank</t>
  </si>
  <si>
    <t>Relative Rank (best)</t>
  </si>
  <si>
    <t>Average Score</t>
  </si>
  <si>
    <t>Standard Deviation</t>
  </si>
  <si>
    <t>Delta to Apply</t>
  </si>
  <si>
    <t>Delta Applied</t>
  </si>
  <si>
    <t>Author / 
Team Leader Name</t>
  </si>
  <si>
    <t>List of Committee Members</t>
  </si>
  <si>
    <t>Name</t>
  </si>
  <si>
    <t>ComSoc / TC</t>
  </si>
  <si>
    <t>Country</t>
  </si>
  <si>
    <t>Corrected Average Scores per Reviewer</t>
  </si>
  <si>
    <t>Corrected Total Average Scores</t>
  </si>
  <si>
    <t>Ranked before correction</t>
  </si>
  <si>
    <t>TOTAL Average</t>
  </si>
  <si>
    <t>Coefficient of Variation</t>
  </si>
  <si>
    <r>
      <t>Ranked Total Average Scores</t>
    </r>
    <r>
      <rPr>
        <i/>
        <sz val="12"/>
        <rFont val="Arial"/>
        <family val="2"/>
      </rPr>
      <t xml:space="preserve"> (with or withour correction)</t>
    </r>
  </si>
  <si>
    <t>paste values 5 rows and order 5 rows by row 1</t>
  </si>
  <si>
    <r>
      <t>Ranked Total Average Scores</t>
    </r>
    <r>
      <rPr>
        <i/>
        <sz val="12"/>
        <rFont val="Arial"/>
        <family val="2"/>
      </rPr>
      <t xml:space="preserve"> (with or without correction)</t>
    </r>
  </si>
  <si>
    <t>IEEE Communications Society Student Competition 2020</t>
  </si>
  <si>
    <t>Email Full</t>
  </si>
  <si>
    <t>Turkey</t>
  </si>
  <si>
    <t>IEEE Communications Society Best Thesis Award 2021</t>
  </si>
  <si>
    <t>Connecting Everything for Everyone</t>
  </si>
  <si>
    <t>mertnakip1996@hotmail.com</t>
  </si>
  <si>
    <t>adogukan18@ku.edu.tr</t>
  </si>
  <si>
    <t>ktekbiyik@gmail.com</t>
  </si>
  <si>
    <t>doganalpergenc@gmail.com</t>
  </si>
  <si>
    <t>Phone Number</t>
  </si>
  <si>
    <t>+48668589028</t>
  </si>
  <si>
    <t>05321333051</t>
  </si>
  <si>
    <t>05458334801</t>
  </si>
  <si>
    <t>+491744596002</t>
  </si>
  <si>
    <t>Category</t>
  </si>
  <si>
    <t>Kürşat Tekbıyık</t>
  </si>
  <si>
    <t>Uygulama Temelli Tez</t>
  </si>
  <si>
    <t>IEEE Number</t>
  </si>
  <si>
    <t>95376680</t>
  </si>
  <si>
    <t>İTÜ</t>
  </si>
  <si>
    <t>Graduation date</t>
  </si>
  <si>
    <t>06/26/2019</t>
  </si>
  <si>
    <t>Advisor</t>
  </si>
  <si>
    <t>Prof. Dr. Güneş Karabulut Kurt</t>
  </si>
  <si>
    <t>Video Link</t>
  </si>
  <si>
    <t>https://drive.google.com/file/d/1x-NGKrQBeCPHL7-HErZ619OCFeEf4bt5/view</t>
  </si>
  <si>
    <t>Thesis Title</t>
  </si>
  <si>
    <t>Ali Tuğberk Doğukan</t>
  </si>
  <si>
    <t>No number given</t>
  </si>
  <si>
    <t>Koç University</t>
  </si>
  <si>
    <t>10/01/2020</t>
  </si>
  <si>
    <t>Ertuğrul Başar</t>
  </si>
  <si>
    <t xml:space="preserve">https://drive.google.com/file/d/1OW47SEzUqyKNFuAtIWrieJn3cbhraQG-/view?usp=sharing </t>
  </si>
  <si>
    <t>96019096</t>
  </si>
  <si>
    <t>Yaşar Üniversitesi</t>
  </si>
  <si>
    <t>07/22/2020</t>
  </si>
  <si>
    <t>Volkan Rodoplu</t>
  </si>
  <si>
    <t xml:space="preserve">https://drive.google.com/file/d/10lukoZKNGdJ66hGf3GtkrcwVfcQycIDA/view?usp=sharing </t>
  </si>
  <si>
    <t>Mart Nakıp</t>
  </si>
  <si>
    <t>Doganalp Ergenc</t>
  </si>
  <si>
    <t>ODTÜ</t>
  </si>
  <si>
    <t>09/24/2018</t>
  </si>
  <si>
    <t>Dr. Ertan Onur</t>
  </si>
  <si>
    <t xml:space="preserve">https://www.youtube.com/watch?v=RE06m_fNGPY </t>
  </si>
  <si>
    <t>Tuncer Baykaş</t>
  </si>
  <si>
    <t xml:space="preserve"> IEEE ComSoc Turkey President </t>
  </si>
  <si>
    <t xml:space="preserve"> IEEE ComSoc Turkey Vice-President</t>
  </si>
  <si>
    <t>Kadir Has Univ.</t>
  </si>
  <si>
    <t xml:space="preserve">MEF Univ. </t>
  </si>
  <si>
    <t xml:space="preserve">tbaykas@gmail.com </t>
  </si>
  <si>
    <t>arslans@mef.edu.tr</t>
  </si>
  <si>
    <t>Şuayb Arslan</t>
  </si>
  <si>
    <t>Scores Given by Reviewers</t>
  </si>
  <si>
    <t>MACHINE LEARNING BASED MULTI-SCALE JOINT FORECASTING-SCHEDULING
FOR THE INTERNET OF THINGS</t>
  </si>
  <si>
    <t>OFDM-Based Novel Waveform Design for 5G and
Beyond Wireless Communication Networks</t>
  </si>
  <si>
    <t>MODELING AND CHARACTERIZATION OF A PROPAGATION CHANNEL FOR TERAHERTZ WIRELESS COMMUNICATIONS</t>
  </si>
  <si>
    <t>CONTROL AND USER PLANE SEPARATION IN AD-HOC NETWORKS</t>
  </si>
  <si>
    <t>Engin DEMIRBORA</t>
  </si>
  <si>
    <t>IEEE ComSoc Best Master-Thesis Award Commitee Member</t>
  </si>
  <si>
    <t>BERNA ÖZBEK</t>
  </si>
  <si>
    <t>Tesla Internet Work</t>
  </si>
  <si>
    <t>İzmir Yüksek Teknoloji Enstitüsü</t>
  </si>
  <si>
    <t xml:space="preserve">edemirbora@teslainternetwork.net </t>
  </si>
  <si>
    <t xml:space="preserve">bernaozbek@iyte.edu.tr </t>
  </si>
  <si>
    <t>Engin Demirbora</t>
  </si>
  <si>
    <t>Berna Özbek</t>
  </si>
  <si>
    <t>Elif Haytaoğlu</t>
  </si>
  <si>
    <t>Pamukkale University</t>
  </si>
  <si>
    <t xml:space="preserve">eacar@pau.edu.tr </t>
  </si>
</sst>
</file>

<file path=xl/styles.xml><?xml version="1.0" encoding="utf-8"?>
<styleSheet xmlns="http://schemas.openxmlformats.org/spreadsheetml/2006/main">
  <numFmts count="4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0.0_ ;[Red]\-0.0\ "/>
    <numFmt numFmtId="183" formatCode=".00%"/>
    <numFmt numFmtId="184" formatCode="0.0"/>
    <numFmt numFmtId="185" formatCode="\+#,##0;\-#,##0"/>
    <numFmt numFmtId="186" formatCode="0.00_ ;[Red]\-0.00\ "/>
    <numFmt numFmtId="187" formatCode="0.0%"/>
    <numFmt numFmtId="188" formatCode="\+0.0%;[Red]\-0.0%"/>
    <numFmt numFmtId="189" formatCode="\+0.0_ ;[Red]\-0.0\ "/>
    <numFmt numFmtId="190" formatCode="\+#,##0;[Red]\-#,##0"/>
    <numFmt numFmtId="191" formatCode="\+0%;[Red]\-0%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_-[$€]\ * #,##0.00_-;\-[$€]\ * #,##0.00_-;_-[$€]\ * &quot;-&quot;??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1F]d\ mmmm\ yyyy\ dddd"/>
  </numFmts>
  <fonts count="5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0"/>
    </font>
    <font>
      <b/>
      <sz val="18"/>
      <name val="Arial"/>
      <family val="2"/>
    </font>
    <font>
      <sz val="16"/>
      <name val="Arial"/>
      <family val="0"/>
    </font>
    <font>
      <b/>
      <i/>
      <sz val="12"/>
      <name val="Arial"/>
      <family val="2"/>
    </font>
    <font>
      <sz val="11"/>
      <name val="Arial"/>
      <family val="0"/>
    </font>
    <font>
      <i/>
      <sz val="12"/>
      <name val="Arial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55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0" fontId="0" fillId="0" borderId="13" xfId="0" applyNumberFormat="1" applyFill="1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0" fillId="0" borderId="20" xfId="0" applyBorder="1" applyAlignment="1">
      <alignment/>
    </xf>
    <xf numFmtId="0" fontId="8" fillId="0" borderId="0" xfId="0" applyFont="1" applyAlignment="1">
      <alignment/>
    </xf>
    <xf numFmtId="2" fontId="0" fillId="34" borderId="17" xfId="0" applyNumberFormat="1" applyFont="1" applyFill="1" applyBorder="1" applyAlignment="1">
      <alignment horizontal="center"/>
    </xf>
    <xf numFmtId="2" fontId="0" fillId="34" borderId="18" xfId="0" applyNumberFormat="1" applyFont="1" applyFill="1" applyBorder="1" applyAlignment="1">
      <alignment horizontal="center"/>
    </xf>
    <xf numFmtId="2" fontId="0" fillId="34" borderId="19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0" fillId="0" borderId="20" xfId="0" applyNumberFormat="1" applyBorder="1" applyAlignment="1">
      <alignment horizontal="right"/>
    </xf>
    <xf numFmtId="0" fontId="0" fillId="0" borderId="14" xfId="0" applyNumberFormat="1" applyBorder="1" applyAlignment="1">
      <alignment/>
    </xf>
    <xf numFmtId="0" fontId="2" fillId="0" borderId="11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9" fillId="35" borderId="25" xfId="0" applyFont="1" applyFill="1" applyBorder="1" applyAlignment="1">
      <alignment horizontal="center" wrapText="1"/>
    </xf>
    <xf numFmtId="0" fontId="9" fillId="35" borderId="25" xfId="0" applyFont="1" applyFill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184" fontId="0" fillId="0" borderId="20" xfId="0" applyNumberFormat="1" applyFill="1" applyBorder="1" applyAlignment="1">
      <alignment/>
    </xf>
    <xf numFmtId="2" fontId="0" fillId="0" borderId="20" xfId="0" applyNumberFormat="1" applyBorder="1" applyAlignment="1">
      <alignment horizontal="right"/>
    </xf>
    <xf numFmtId="0" fontId="14" fillId="0" borderId="0" xfId="0" applyFont="1" applyAlignment="1">
      <alignment horizontal="right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0" xfId="0" applyFont="1" applyAlignment="1" quotePrefix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0" fillId="0" borderId="26" xfId="0" applyFont="1" applyBorder="1" applyAlignment="1">
      <alignment vertical="center"/>
    </xf>
    <xf numFmtId="0" fontId="1" fillId="35" borderId="17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8" fillId="35" borderId="28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3" fillId="35" borderId="17" xfId="0" applyFont="1" applyFill="1" applyBorder="1" applyAlignment="1">
      <alignment/>
    </xf>
    <xf numFmtId="0" fontId="3" fillId="35" borderId="17" xfId="0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0" fontId="3" fillId="0" borderId="30" xfId="0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0" fontId="1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right" vertical="center"/>
    </xf>
    <xf numFmtId="0" fontId="1" fillId="0" borderId="30" xfId="0" applyFont="1" applyBorder="1" applyAlignment="1">
      <alignment horizontal="center" vertical="center"/>
    </xf>
    <xf numFmtId="9" fontId="11" fillId="33" borderId="32" xfId="0" applyNumberFormat="1" applyFont="1" applyFill="1" applyBorder="1" applyAlignment="1">
      <alignment horizontal="center" vertical="center"/>
    </xf>
    <xf numFmtId="9" fontId="11" fillId="33" borderId="29" xfId="0" applyNumberFormat="1" applyFont="1" applyFill="1" applyBorder="1" applyAlignment="1">
      <alignment horizontal="center" vertical="center"/>
    </xf>
    <xf numFmtId="9" fontId="11" fillId="34" borderId="29" xfId="0" applyNumberFormat="1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wrapText="1"/>
    </xf>
    <xf numFmtId="0" fontId="3" fillId="33" borderId="33" xfId="0" applyFont="1" applyFill="1" applyBorder="1" applyAlignment="1">
      <alignment horizontal="center" vertical="center"/>
    </xf>
    <xf numFmtId="0" fontId="3" fillId="36" borderId="33" xfId="0" applyFont="1" applyFill="1" applyBorder="1" applyAlignment="1">
      <alignment horizontal="center" vertical="center"/>
    </xf>
    <xf numFmtId="0" fontId="3" fillId="37" borderId="33" xfId="0" applyFont="1" applyFill="1" applyBorder="1" applyAlignment="1">
      <alignment horizontal="center" vertical="center"/>
    </xf>
    <xf numFmtId="2" fontId="11" fillId="0" borderId="34" xfId="0" applyNumberFormat="1" applyFont="1" applyBorder="1" applyAlignment="1">
      <alignment horizontal="center"/>
    </xf>
    <xf numFmtId="2" fontId="11" fillId="0" borderId="35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13" fillId="33" borderId="14" xfId="0" applyFont="1" applyFill="1" applyBorder="1" applyAlignment="1">
      <alignment horizontal="center"/>
    </xf>
    <xf numFmtId="0" fontId="13" fillId="33" borderId="28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2" fontId="1" fillId="38" borderId="26" xfId="0" applyNumberFormat="1" applyFont="1" applyFill="1" applyBorder="1" applyAlignment="1">
      <alignment horizontal="center"/>
    </xf>
    <xf numFmtId="2" fontId="1" fillId="38" borderId="16" xfId="0" applyNumberFormat="1" applyFont="1" applyFill="1" applyBorder="1" applyAlignment="1">
      <alignment horizontal="center"/>
    </xf>
    <xf numFmtId="2" fontId="1" fillId="38" borderId="1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2" fontId="11" fillId="0" borderId="35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15" fillId="0" borderId="18" xfId="0" applyNumberFormat="1" applyFont="1" applyBorder="1" applyAlignment="1">
      <alignment horizontal="center"/>
    </xf>
    <xf numFmtId="2" fontId="15" fillId="0" borderId="18" xfId="0" applyNumberFormat="1" applyFont="1" applyFill="1" applyBorder="1" applyAlignment="1">
      <alignment horizontal="center"/>
    </xf>
    <xf numFmtId="2" fontId="15" fillId="0" borderId="19" xfId="0" applyNumberFormat="1" applyFont="1" applyBorder="1" applyAlignment="1">
      <alignment horizontal="center"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2" fontId="11" fillId="0" borderId="31" xfId="0" applyNumberFormat="1" applyFont="1" applyBorder="1" applyAlignment="1">
      <alignment horizontal="center"/>
    </xf>
    <xf numFmtId="2" fontId="11" fillId="0" borderId="13" xfId="0" applyNumberFormat="1" applyFont="1" applyFill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37" xfId="0" applyFont="1" applyFill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/>
    </xf>
    <xf numFmtId="0" fontId="8" fillId="33" borderId="10" xfId="0" applyFont="1" applyFill="1" applyBorder="1" applyAlignment="1">
      <alignment/>
    </xf>
    <xf numFmtId="0" fontId="0" fillId="0" borderId="38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/>
    </xf>
    <xf numFmtId="0" fontId="13" fillId="33" borderId="39" xfId="0" applyFont="1" applyFill="1" applyBorder="1" applyAlignment="1">
      <alignment horizontal="center"/>
    </xf>
    <xf numFmtId="0" fontId="9" fillId="0" borderId="20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1" fontId="1" fillId="33" borderId="20" xfId="0" applyNumberFormat="1" applyFont="1" applyFill="1" applyBorder="1" applyAlignment="1">
      <alignment horizontal="center" vertical="center"/>
    </xf>
    <xf numFmtId="1" fontId="1" fillId="33" borderId="0" xfId="0" applyNumberFormat="1" applyFont="1" applyFill="1" applyBorder="1" applyAlignment="1">
      <alignment horizontal="center" vertical="center"/>
    </xf>
    <xf numFmtId="0" fontId="10" fillId="0" borderId="40" xfId="0" applyFont="1" applyBorder="1" applyAlignment="1">
      <alignment horizontal="right" vertical="center"/>
    </xf>
    <xf numFmtId="9" fontId="11" fillId="33" borderId="40" xfId="0" applyNumberFormat="1" applyFont="1" applyFill="1" applyBorder="1" applyAlignment="1">
      <alignment horizontal="center" vertical="center"/>
    </xf>
    <xf numFmtId="9" fontId="11" fillId="33" borderId="21" xfId="0" applyNumberFormat="1" applyFont="1" applyFill="1" applyBorder="1" applyAlignment="1">
      <alignment horizontal="center" vertical="center"/>
    </xf>
    <xf numFmtId="9" fontId="11" fillId="33" borderId="31" xfId="0" applyNumberFormat="1" applyFont="1" applyFill="1" applyBorder="1" applyAlignment="1">
      <alignment horizontal="center" vertical="center"/>
    </xf>
    <xf numFmtId="9" fontId="11" fillId="34" borderId="21" xfId="0" applyNumberFormat="1" applyFont="1" applyFill="1" applyBorder="1" applyAlignment="1">
      <alignment horizontal="center" vertical="center"/>
    </xf>
    <xf numFmtId="43" fontId="2" fillId="0" borderId="0" xfId="42" applyFont="1" applyAlignment="1">
      <alignment/>
    </xf>
    <xf numFmtId="49" fontId="0" fillId="0" borderId="0" xfId="0" applyNumberFormat="1" applyFont="1" applyAlignment="1">
      <alignment/>
    </xf>
    <xf numFmtId="49" fontId="0" fillId="33" borderId="33" xfId="0" applyNumberFormat="1" applyFont="1" applyFill="1" applyBorder="1" applyAlignment="1">
      <alignment horizontal="left" vertical="center" wrapText="1"/>
    </xf>
    <xf numFmtId="49" fontId="0" fillId="33" borderId="33" xfId="0" applyNumberFormat="1" applyFont="1" applyFill="1" applyBorder="1" applyAlignment="1">
      <alignment horizontal="left" vertical="center"/>
    </xf>
    <xf numFmtId="49" fontId="0" fillId="36" borderId="33" xfId="0" applyNumberFormat="1" applyFont="1" applyFill="1" applyBorder="1" applyAlignment="1">
      <alignment horizontal="left" vertical="center" wrapText="1"/>
    </xf>
    <xf numFmtId="49" fontId="0" fillId="36" borderId="33" xfId="0" applyNumberFormat="1" applyFont="1" applyFill="1" applyBorder="1" applyAlignment="1">
      <alignment horizontal="left" vertical="center"/>
    </xf>
    <xf numFmtId="0" fontId="0" fillId="37" borderId="33" xfId="0" applyFont="1" applyFill="1" applyBorder="1" applyAlignment="1">
      <alignment/>
    </xf>
    <xf numFmtId="0" fontId="0" fillId="33" borderId="26" xfId="0" applyFill="1" applyBorder="1" applyAlignment="1">
      <alignment/>
    </xf>
    <xf numFmtId="0" fontId="8" fillId="33" borderId="41" xfId="0" applyFont="1" applyFill="1" applyBorder="1" applyAlignment="1">
      <alignment horizontal="center"/>
    </xf>
    <xf numFmtId="9" fontId="11" fillId="34" borderId="40" xfId="0" applyNumberFormat="1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9" fontId="11" fillId="34" borderId="32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13" fillId="39" borderId="42" xfId="0" applyFont="1" applyFill="1" applyBorder="1" applyAlignment="1">
      <alignment horizontal="center"/>
    </xf>
    <xf numFmtId="0" fontId="13" fillId="39" borderId="37" xfId="0" applyFont="1" applyFill="1" applyBorder="1" applyAlignment="1">
      <alignment horizontal="center"/>
    </xf>
    <xf numFmtId="0" fontId="9" fillId="35" borderId="43" xfId="0" applyFont="1" applyFill="1" applyBorder="1" applyAlignment="1">
      <alignment horizontal="center" wrapText="1"/>
    </xf>
    <xf numFmtId="0" fontId="9" fillId="35" borderId="43" xfId="0" applyFont="1" applyFill="1" applyBorder="1" applyAlignment="1">
      <alignment/>
    </xf>
    <xf numFmtId="0" fontId="9" fillId="35" borderId="43" xfId="0" applyFont="1" applyFill="1" applyBorder="1" applyAlignment="1">
      <alignment wrapText="1"/>
    </xf>
    <xf numFmtId="0" fontId="3" fillId="36" borderId="44" xfId="0" applyFont="1" applyFill="1" applyBorder="1" applyAlignment="1">
      <alignment horizontal="center" vertical="center"/>
    </xf>
    <xf numFmtId="49" fontId="0" fillId="36" borderId="44" xfId="0" applyNumberFormat="1" applyFont="1" applyFill="1" applyBorder="1" applyAlignment="1">
      <alignment horizontal="left" vertical="center" wrapText="1"/>
    </xf>
    <xf numFmtId="49" fontId="0" fillId="36" borderId="44" xfId="0" applyNumberFormat="1" applyFont="1" applyFill="1" applyBorder="1" applyAlignment="1">
      <alignment horizontal="left" vertical="center"/>
    </xf>
    <xf numFmtId="49" fontId="0" fillId="37" borderId="33" xfId="0" applyNumberFormat="1" applyFont="1" applyFill="1" applyBorder="1" applyAlignment="1">
      <alignment/>
    </xf>
    <xf numFmtId="49" fontId="0" fillId="36" borderId="33" xfId="0" applyNumberFormat="1" applyFont="1" applyFill="1" applyBorder="1" applyAlignment="1">
      <alignment horizontal="left" vertical="center"/>
    </xf>
    <xf numFmtId="49" fontId="0" fillId="36" borderId="33" xfId="0" applyNumberFormat="1" applyFont="1" applyFill="1" applyBorder="1" applyAlignment="1">
      <alignment horizontal="left" vertical="center" wrapText="1"/>
    </xf>
    <xf numFmtId="49" fontId="6" fillId="0" borderId="0" xfId="56" applyNumberFormat="1" applyAlignment="1" applyProtection="1">
      <alignment/>
      <protection/>
    </xf>
    <xf numFmtId="49" fontId="0" fillId="33" borderId="44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6" fillId="0" borderId="0" xfId="56" applyAlignment="1" applyProtection="1">
      <alignment/>
      <protection/>
    </xf>
    <xf numFmtId="49" fontId="0" fillId="36" borderId="44" xfId="0" applyNumberFormat="1" applyFont="1" applyFill="1" applyBorder="1" applyAlignment="1">
      <alignment horizontal="left" vertical="center"/>
    </xf>
    <xf numFmtId="49" fontId="0" fillId="36" borderId="44" xfId="0" applyNumberFormat="1" applyFont="1" applyFill="1" applyBorder="1" applyAlignment="1">
      <alignment horizontal="left" vertical="center" wrapText="1"/>
    </xf>
    <xf numFmtId="49" fontId="0" fillId="33" borderId="33" xfId="0" applyNumberFormat="1" applyFont="1" applyFill="1" applyBorder="1" applyAlignment="1">
      <alignment horizontal="left" vertical="center" wrapText="1"/>
    </xf>
    <xf numFmtId="49" fontId="0" fillId="33" borderId="33" xfId="0" applyNumberFormat="1" applyFont="1" applyFill="1" applyBorder="1" applyAlignment="1">
      <alignment horizontal="left" vertical="center"/>
    </xf>
    <xf numFmtId="0" fontId="0" fillId="37" borderId="33" xfId="0" applyFont="1" applyFill="1" applyBorder="1" applyAlignment="1">
      <alignment/>
    </xf>
    <xf numFmtId="0" fontId="0" fillId="37" borderId="33" xfId="0" applyFont="1" applyFill="1" applyBorder="1" applyAlignment="1">
      <alignment horizontal="left"/>
    </xf>
    <xf numFmtId="0" fontId="0" fillId="37" borderId="33" xfId="0" applyFont="1" applyFill="1" applyBorder="1" applyAlignment="1">
      <alignment/>
    </xf>
    <xf numFmtId="49" fontId="0" fillId="0" borderId="37" xfId="0" applyNumberFormat="1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6" fillId="0" borderId="37" xfId="56" applyFill="1" applyBorder="1" applyAlignment="1" applyProtection="1">
      <alignment horizontal="left" vertical="center"/>
      <protection/>
    </xf>
    <xf numFmtId="0" fontId="6" fillId="0" borderId="0" xfId="56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>
      <alignment horizontal="left" vertical="center" wrapText="1"/>
    </xf>
    <xf numFmtId="0" fontId="39" fillId="9" borderId="45" xfId="22" applyBorder="1" applyAlignment="1">
      <alignment horizontal="center"/>
    </xf>
    <xf numFmtId="0" fontId="39" fillId="9" borderId="46" xfId="22" applyBorder="1" applyAlignment="1">
      <alignment horizontal="center"/>
    </xf>
    <xf numFmtId="0" fontId="39" fillId="9" borderId="47" xfId="22" applyBorder="1" applyAlignment="1">
      <alignment horizontal="center"/>
    </xf>
    <xf numFmtId="49" fontId="0" fillId="36" borderId="44" xfId="0" applyNumberFormat="1" applyFont="1" applyFill="1" applyBorder="1" applyAlignment="1">
      <alignment horizontal="left" vertical="center" wrapText="1"/>
    </xf>
    <xf numFmtId="49" fontId="0" fillId="36" borderId="33" xfId="0" applyNumberFormat="1" applyFont="1" applyFill="1" applyBorder="1" applyAlignment="1">
      <alignment horizontal="left" vertical="center" wrapText="1"/>
    </xf>
    <xf numFmtId="0" fontId="0" fillId="37" borderId="33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56" applyBorder="1" applyAlignment="1" applyProtection="1">
      <alignment/>
      <protection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39" fillId="0" borderId="45" xfId="22" applyFill="1" applyBorder="1" applyAlignment="1">
      <alignment horizontal="center"/>
    </xf>
    <xf numFmtId="0" fontId="39" fillId="0" borderId="46" xfId="22" applyFill="1" applyBorder="1" applyAlignment="1">
      <alignment horizontal="center"/>
    </xf>
    <xf numFmtId="0" fontId="39" fillId="0" borderId="47" xfId="22" applyFill="1" applyBorder="1" applyAlignment="1">
      <alignment horizontal="center"/>
    </xf>
    <xf numFmtId="0" fontId="51" fillId="0" borderId="48" xfId="59" applyFill="1" applyBorder="1" applyAlignment="1">
      <alignment horizontal="center"/>
    </xf>
    <xf numFmtId="0" fontId="51" fillId="0" borderId="49" xfId="59" applyFill="1" applyBorder="1" applyAlignment="1">
      <alignment horizontal="center"/>
    </xf>
    <xf numFmtId="0" fontId="51" fillId="0" borderId="50" xfId="59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39" fillId="13" borderId="45" xfId="22" applyFill="1" applyBorder="1" applyAlignment="1">
      <alignment horizontal="center"/>
    </xf>
    <xf numFmtId="0" fontId="39" fillId="13" borderId="46" xfId="22" applyFill="1" applyBorder="1" applyAlignment="1">
      <alignment horizontal="center"/>
    </xf>
    <xf numFmtId="0" fontId="39" fillId="13" borderId="47" xfId="22" applyFill="1" applyBorder="1" applyAlignment="1">
      <alignment horizontal="center"/>
    </xf>
    <xf numFmtId="0" fontId="2" fillId="13" borderId="22" xfId="0" applyFont="1" applyFill="1" applyBorder="1" applyAlignment="1">
      <alignment horizontal="center"/>
    </xf>
    <xf numFmtId="0" fontId="2" fillId="13" borderId="23" xfId="0" applyFont="1" applyFill="1" applyBorder="1" applyAlignment="1">
      <alignment horizontal="center"/>
    </xf>
    <xf numFmtId="0" fontId="2" fillId="13" borderId="24" xfId="0" applyFont="1" applyFill="1" applyBorder="1" applyAlignment="1">
      <alignment horizontal="center"/>
    </xf>
    <xf numFmtId="0" fontId="2" fillId="9" borderId="48" xfId="0" applyFont="1" applyFill="1" applyBorder="1" applyAlignment="1">
      <alignment horizontal="center"/>
    </xf>
    <xf numFmtId="0" fontId="2" fillId="9" borderId="49" xfId="0" applyFont="1" applyFill="1" applyBorder="1" applyAlignment="1">
      <alignment horizontal="center"/>
    </xf>
    <xf numFmtId="0" fontId="2" fillId="9" borderId="50" xfId="0" applyFont="1" applyFill="1" applyBorder="1" applyAlignment="1">
      <alignment horizontal="center"/>
    </xf>
    <xf numFmtId="0" fontId="37" fillId="31" borderId="48" xfId="59" applyFont="1" applyBorder="1" applyAlignment="1">
      <alignment horizontal="center"/>
    </xf>
    <xf numFmtId="0" fontId="37" fillId="31" borderId="49" xfId="59" applyFont="1" applyBorder="1" applyAlignment="1">
      <alignment horizontal="center"/>
    </xf>
    <xf numFmtId="0" fontId="37" fillId="31" borderId="50" xfId="59" applyFont="1" applyBorder="1" applyAlignment="1">
      <alignment horizontal="center"/>
    </xf>
    <xf numFmtId="49" fontId="0" fillId="0" borderId="20" xfId="0" applyNumberFormat="1" applyFill="1" applyBorder="1" applyAlignment="1">
      <alignment/>
    </xf>
    <xf numFmtId="0" fontId="1" fillId="0" borderId="20" xfId="0" applyFont="1" applyBorder="1" applyAlignment="1">
      <alignment horizontal="center" wrapText="1"/>
    </xf>
    <xf numFmtId="0" fontId="8" fillId="0" borderId="17" xfId="0" applyFont="1" applyBorder="1" applyAlignment="1">
      <alignment horizontal="right" vertical="top"/>
    </xf>
    <xf numFmtId="0" fontId="8" fillId="0" borderId="18" xfId="0" applyFont="1" applyBorder="1" applyAlignment="1">
      <alignment horizontal="right" vertical="top"/>
    </xf>
    <xf numFmtId="0" fontId="8" fillId="0" borderId="19" xfId="0" applyFont="1" applyBorder="1" applyAlignment="1">
      <alignment horizontal="right" vertical="top"/>
    </xf>
    <xf numFmtId="49" fontId="9" fillId="2" borderId="17" xfId="0" applyNumberFormat="1" applyFont="1" applyFill="1" applyBorder="1" applyAlignment="1">
      <alignment horizontal="left" vertical="center"/>
    </xf>
    <xf numFmtId="49" fontId="9" fillId="2" borderId="18" xfId="0" applyNumberFormat="1" applyFont="1" applyFill="1" applyBorder="1" applyAlignment="1">
      <alignment horizontal="left" vertical="center"/>
    </xf>
    <xf numFmtId="49" fontId="9" fillId="2" borderId="19" xfId="0" applyNumberFormat="1" applyFont="1" applyFill="1" applyBorder="1" applyAlignment="1">
      <alignment horizontal="left" vertical="center"/>
    </xf>
    <xf numFmtId="0" fontId="9" fillId="36" borderId="17" xfId="0" applyFont="1" applyFill="1" applyBorder="1" applyAlignment="1">
      <alignment horizontal="left" vertical="center"/>
    </xf>
    <xf numFmtId="0" fontId="9" fillId="36" borderId="18" xfId="0" applyFont="1" applyFill="1" applyBorder="1" applyAlignment="1">
      <alignment horizontal="left" vertical="center"/>
    </xf>
    <xf numFmtId="0" fontId="9" fillId="36" borderId="19" xfId="0" applyFont="1" applyFill="1" applyBorder="1" applyAlignment="1">
      <alignment horizontal="left"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/>
    </xf>
    <xf numFmtId="0" fontId="9" fillId="33" borderId="5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7" borderId="17" xfId="0" applyFont="1" applyFill="1" applyBorder="1" applyAlignment="1">
      <alignment horizontal="left" vertical="center"/>
    </xf>
    <xf numFmtId="0" fontId="9" fillId="37" borderId="18" xfId="0" applyFont="1" applyFill="1" applyBorder="1" applyAlignment="1">
      <alignment horizontal="left" vertical="center"/>
    </xf>
    <xf numFmtId="0" fontId="9" fillId="37" borderId="19" xfId="0" applyFont="1" applyFill="1" applyBorder="1" applyAlignment="1">
      <alignment horizontal="left" vertical="center"/>
    </xf>
    <xf numFmtId="0" fontId="9" fillId="33" borderId="17" xfId="0" applyFont="1" applyFill="1" applyBorder="1" applyAlignment="1">
      <alignment horizontal="left" vertical="center"/>
    </xf>
    <xf numFmtId="0" fontId="9" fillId="33" borderId="18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left" vertical="center"/>
    </xf>
    <xf numFmtId="49" fontId="9" fillId="13" borderId="17" xfId="0" applyNumberFormat="1" applyFont="1" applyFill="1" applyBorder="1" applyAlignment="1">
      <alignment horizontal="left" vertical="center"/>
    </xf>
    <xf numFmtId="49" fontId="9" fillId="13" borderId="18" xfId="0" applyNumberFormat="1" applyFont="1" applyFill="1" applyBorder="1" applyAlignment="1">
      <alignment horizontal="left" vertical="center"/>
    </xf>
    <xf numFmtId="49" fontId="9" fillId="13" borderId="19" xfId="0" applyNumberFormat="1" applyFont="1" applyFill="1" applyBorder="1" applyAlignment="1">
      <alignment horizontal="left" vertical="center"/>
    </xf>
    <xf numFmtId="2" fontId="15" fillId="0" borderId="38" xfId="0" applyNumberFormat="1" applyFont="1" applyFill="1" applyBorder="1" applyAlignment="1">
      <alignment horizontal="center" vertical="center"/>
    </xf>
    <xf numFmtId="2" fontId="15" fillId="0" borderId="26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/>
    </xf>
    <xf numFmtId="0" fontId="3" fillId="35" borderId="5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5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uro" xfId="47"/>
    <cellStyle name="Euro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8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53"/>
      </font>
    </dxf>
    <dxf>
      <font>
        <color indexed="10"/>
      </font>
    </dxf>
    <dxf>
      <font>
        <color indexed="12"/>
      </font>
    </dxf>
    <dxf>
      <font>
        <color indexed="53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Total Average Scores (before correction)</a:t>
            </a:r>
          </a:p>
        </c:rich>
      </c:tx>
      <c:layout>
        <c:manualLayout>
          <c:xMode val="factor"/>
          <c:yMode val="factor"/>
          <c:x val="-0.0145"/>
          <c:y val="-0.012"/>
        </c:manualLayout>
      </c:layout>
      <c:spPr>
        <a:noFill/>
        <a:ln>
          <a:noFill/>
        </a:ln>
      </c:spPr>
    </c:title>
    <c:view3D>
      <c:rotX val="10"/>
      <c:hPercent val="37"/>
      <c:rotY val="20"/>
      <c:depthPercent val="200"/>
      <c:rAngAx val="1"/>
    </c:view3D>
    <c:plotArea>
      <c:layout>
        <c:manualLayout>
          <c:xMode val="edge"/>
          <c:yMode val="edge"/>
          <c:x val="0"/>
          <c:y val="0.27625"/>
          <c:w val="1"/>
          <c:h val="0.72375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Histogram!$A$3:$A$11</c:f>
              <c:numCache>
                <c:ptCount val="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</c:numCache>
            </c:numRef>
          </c:cat>
          <c:val>
            <c:numRef>
              <c:f>Histogram!$B$3:$B$11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shape val="cylinder"/>
        </c:ser>
        <c:gapWidth val="30"/>
        <c:gapDepth val="130"/>
        <c:shape val="box"/>
        <c:axId val="15501482"/>
        <c:axId val="5295611"/>
      </c:bar3DChart>
      <c:catAx>
        <c:axId val="15501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5611"/>
        <c:crosses val="autoZero"/>
        <c:auto val="0"/>
        <c:lblOffset val="100"/>
        <c:tickLblSkip val="1"/>
        <c:noMultiLvlLbl val="0"/>
      </c:catAx>
      <c:valAx>
        <c:axId val="52956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01482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CC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CC99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99</xdr:row>
      <xdr:rowOff>28575</xdr:rowOff>
    </xdr:from>
    <xdr:ext cx="7181850" cy="3067050"/>
    <xdr:graphicFrame>
      <xdr:nvGraphicFramePr>
        <xdr:cNvPr id="1" name="Chart 1"/>
        <xdr:cNvGraphicFramePr/>
      </xdr:nvGraphicFramePr>
      <xdr:xfrm>
        <a:off x="257175" y="19183350"/>
        <a:ext cx="71818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x-NGKrQBeCPHL7-HErZ619OCFeEf4bt5/view" TargetMode="External" /><Relationship Id="rId2" Type="http://schemas.openxmlformats.org/officeDocument/2006/relationships/hyperlink" Target="https://drive.google.com/file/d/1OW47SEzUqyKNFuAtIWrieJn3cbhraQG-/view?usp=sharing" TargetMode="External" /><Relationship Id="rId3" Type="http://schemas.openxmlformats.org/officeDocument/2006/relationships/hyperlink" Target="https://drive.google.com/file/d/10lukoZKNGdJ66hGf3GtkrcwVfcQycIDA/view?usp=sharing" TargetMode="External" /><Relationship Id="rId4" Type="http://schemas.openxmlformats.org/officeDocument/2006/relationships/hyperlink" Target="https://www.youtube.com/watch?v=RE06m_fNGPY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baykas@gmail.com" TargetMode="External" /><Relationship Id="rId2" Type="http://schemas.openxmlformats.org/officeDocument/2006/relationships/hyperlink" Target="mailto:arslans@mef.edu.tr" TargetMode="External" /><Relationship Id="rId3" Type="http://schemas.openxmlformats.org/officeDocument/2006/relationships/hyperlink" Target="mailto:edemirbora@teslainternetwork.net" TargetMode="External" /><Relationship Id="rId4" Type="http://schemas.openxmlformats.org/officeDocument/2006/relationships/hyperlink" Target="mailto:bernaozbek@iyte.edu.tr" TargetMode="External" /><Relationship Id="rId5" Type="http://schemas.openxmlformats.org/officeDocument/2006/relationships/hyperlink" Target="mailto:eacar@pau.edu.tr" TargetMode="Externa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4"/>
  <sheetViews>
    <sheetView zoomScalePageLayoutView="0" workbookViewId="0" topLeftCell="A17">
      <selection activeCell="A2" sqref="A2"/>
    </sheetView>
  </sheetViews>
  <sheetFormatPr defaultColWidth="9.140625" defaultRowHeight="12.75"/>
  <cols>
    <col min="1" max="1" width="66.00390625" style="13" customWidth="1"/>
    <col min="2" max="16384" width="9.140625" style="13" customWidth="1"/>
  </cols>
  <sheetData>
    <row r="1" s="12" customFormat="1" ht="12.75">
      <c r="A1" s="1" t="s">
        <v>77</v>
      </c>
    </row>
    <row r="2" s="12" customFormat="1" ht="12.75">
      <c r="A2" s="1" t="s">
        <v>1</v>
      </c>
    </row>
    <row r="4" ht="21">
      <c r="A4" s="14" t="s">
        <v>2</v>
      </c>
    </row>
    <row r="6" ht="15">
      <c r="A6" s="41" t="s">
        <v>3</v>
      </c>
    </row>
    <row r="7" ht="12.75">
      <c r="A7" s="13" t="s">
        <v>4</v>
      </c>
    </row>
    <row r="8" ht="12.75">
      <c r="A8" s="13" t="s">
        <v>5</v>
      </c>
    </row>
    <row r="9" ht="12.75">
      <c r="A9" s="13" t="s">
        <v>6</v>
      </c>
    </row>
    <row r="10" ht="12.75">
      <c r="A10" s="13" t="s">
        <v>7</v>
      </c>
    </row>
    <row r="11" ht="12.75">
      <c r="A11" s="13" t="s">
        <v>8</v>
      </c>
    </row>
    <row r="12" ht="12.75">
      <c r="A12" s="13" t="s">
        <v>9</v>
      </c>
    </row>
    <row r="14" ht="15">
      <c r="A14" s="41" t="s">
        <v>10</v>
      </c>
    </row>
    <row r="15" ht="12.75">
      <c r="A15" s="13" t="s">
        <v>11</v>
      </c>
    </row>
    <row r="16" ht="12.75">
      <c r="A16" s="13" t="s">
        <v>12</v>
      </c>
    </row>
    <row r="17" ht="12.75">
      <c r="A17" s="13" t="s">
        <v>13</v>
      </c>
    </row>
    <row r="18" ht="12.75">
      <c r="A18" s="13" t="s">
        <v>14</v>
      </c>
    </row>
    <row r="19" ht="12.75">
      <c r="A19" s="13" t="s">
        <v>15</v>
      </c>
    </row>
    <row r="20" ht="12.75">
      <c r="A20" s="13" t="s">
        <v>16</v>
      </c>
    </row>
    <row r="22" ht="15">
      <c r="A22" s="41" t="s">
        <v>17</v>
      </c>
    </row>
    <row r="23" ht="12.75">
      <c r="A23" s="13" t="s">
        <v>18</v>
      </c>
    </row>
    <row r="24" ht="12.75">
      <c r="A24" s="13" t="s">
        <v>19</v>
      </c>
    </row>
    <row r="25" ht="12.75">
      <c r="A25" s="13" t="s">
        <v>20</v>
      </c>
    </row>
    <row r="26" ht="12.75">
      <c r="A26" s="13" t="s">
        <v>21</v>
      </c>
    </row>
    <row r="27" ht="12.75">
      <c r="A27" s="13" t="s">
        <v>22</v>
      </c>
    </row>
    <row r="28" ht="12.75">
      <c r="A28" s="13" t="s">
        <v>23</v>
      </c>
    </row>
    <row r="30" ht="15">
      <c r="A30" s="41" t="s">
        <v>24</v>
      </c>
    </row>
    <row r="31" ht="12.75">
      <c r="A31" s="13" t="s">
        <v>25</v>
      </c>
    </row>
    <row r="32" ht="12.75">
      <c r="A32" s="13" t="s">
        <v>5</v>
      </c>
    </row>
    <row r="33" ht="12.75">
      <c r="A33" s="13" t="s">
        <v>6</v>
      </c>
    </row>
    <row r="34" ht="12.75">
      <c r="A34" s="13" t="s">
        <v>26</v>
      </c>
    </row>
    <row r="35" ht="12.75">
      <c r="A35" s="13" t="s">
        <v>27</v>
      </c>
    </row>
    <row r="36" ht="12.75">
      <c r="A36" s="13" t="s">
        <v>28</v>
      </c>
    </row>
    <row r="38" ht="15">
      <c r="A38" s="41" t="s">
        <v>29</v>
      </c>
    </row>
    <row r="39" ht="12.75">
      <c r="A39" s="13" t="s">
        <v>30</v>
      </c>
    </row>
    <row r="40" ht="12.75">
      <c r="A40" s="13" t="s">
        <v>31</v>
      </c>
    </row>
    <row r="41" ht="12.75">
      <c r="A41" s="13" t="s">
        <v>32</v>
      </c>
    </row>
    <row r="42" ht="12.75">
      <c r="A42" s="13" t="s">
        <v>33</v>
      </c>
    </row>
    <row r="43" ht="12.75">
      <c r="A43" s="13" t="s">
        <v>34</v>
      </c>
    </row>
    <row r="44" ht="12.75">
      <c r="A44" s="13" t="s">
        <v>35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5.7109375" style="12" customWidth="1"/>
    <col min="2" max="2" width="59.8515625" style="12" bestFit="1" customWidth="1"/>
    <col min="3" max="5" width="25.7109375" style="35" customWidth="1"/>
    <col min="6" max="6" width="35.7109375" style="12" customWidth="1"/>
    <col min="7" max="7" width="27.28125" style="12" bestFit="1" customWidth="1"/>
    <col min="8" max="8" width="18.28125" style="12" bestFit="1" customWidth="1"/>
    <col min="9" max="9" width="18.28125" style="12" customWidth="1"/>
    <col min="10" max="10" width="35.7109375" style="12" customWidth="1"/>
    <col min="11" max="11" width="13.140625" style="12" customWidth="1"/>
    <col min="12" max="16384" width="9.140625" style="12" customWidth="1"/>
  </cols>
  <sheetData>
    <row r="1" ht="12.75">
      <c r="A1" s="1" t="s">
        <v>80</v>
      </c>
    </row>
    <row r="2" ht="12.75">
      <c r="A2" s="1" t="s">
        <v>81</v>
      </c>
    </row>
    <row r="4" ht="21">
      <c r="A4" s="34" t="s">
        <v>51</v>
      </c>
    </row>
    <row r="5" ht="13.5" thickBot="1"/>
    <row r="6" spans="1:11" s="17" customFormat="1" ht="36" customHeight="1" thickBot="1" thickTop="1">
      <c r="A6" s="140" t="s">
        <v>54</v>
      </c>
      <c r="B6" s="141" t="s">
        <v>103</v>
      </c>
      <c r="C6" s="142" t="s">
        <v>64</v>
      </c>
      <c r="D6" s="142" t="s">
        <v>86</v>
      </c>
      <c r="E6" s="142" t="s">
        <v>91</v>
      </c>
      <c r="F6" s="142" t="s">
        <v>94</v>
      </c>
      <c r="G6" s="141" t="s">
        <v>52</v>
      </c>
      <c r="H6" s="141" t="s">
        <v>97</v>
      </c>
      <c r="I6" s="141" t="s">
        <v>99</v>
      </c>
      <c r="J6" s="141" t="s">
        <v>68</v>
      </c>
      <c r="K6" s="141" t="s">
        <v>101</v>
      </c>
    </row>
    <row r="7" spans="1:11" ht="40.5" thickBot="1" thickTop="1">
      <c r="A7" s="73">
        <v>1</v>
      </c>
      <c r="B7" s="150" t="s">
        <v>130</v>
      </c>
      <c r="C7" s="156" t="s">
        <v>115</v>
      </c>
      <c r="D7" s="127" t="s">
        <v>87</v>
      </c>
      <c r="E7" s="127" t="s">
        <v>93</v>
      </c>
      <c r="F7" s="126" t="s">
        <v>110</v>
      </c>
      <c r="G7" s="126" t="s">
        <v>111</v>
      </c>
      <c r="H7" s="155" t="s">
        <v>112</v>
      </c>
      <c r="I7" s="126" t="s">
        <v>113</v>
      </c>
      <c r="J7" s="127" t="s">
        <v>82</v>
      </c>
      <c r="K7" s="149" t="s">
        <v>114</v>
      </c>
    </row>
    <row r="8" spans="1:11" ht="27" thickTop="1">
      <c r="A8" s="143">
        <v>2</v>
      </c>
      <c r="B8" s="169" t="s">
        <v>131</v>
      </c>
      <c r="C8" s="153" t="s">
        <v>104</v>
      </c>
      <c r="D8" s="145" t="s">
        <v>88</v>
      </c>
      <c r="E8" s="145" t="s">
        <v>93</v>
      </c>
      <c r="F8" s="154" t="s">
        <v>105</v>
      </c>
      <c r="G8" s="154" t="s">
        <v>106</v>
      </c>
      <c r="H8" s="154" t="s">
        <v>107</v>
      </c>
      <c r="I8" s="144" t="s">
        <v>108</v>
      </c>
      <c r="J8" s="145" t="s">
        <v>83</v>
      </c>
      <c r="K8" s="149" t="s">
        <v>109</v>
      </c>
    </row>
    <row r="9" spans="1:11" ht="26.25">
      <c r="A9" s="74">
        <v>3</v>
      </c>
      <c r="B9" s="170" t="s">
        <v>132</v>
      </c>
      <c r="C9" s="147" t="s">
        <v>92</v>
      </c>
      <c r="D9" s="129" t="s">
        <v>89</v>
      </c>
      <c r="E9" s="129" t="s">
        <v>93</v>
      </c>
      <c r="F9" s="128" t="s">
        <v>95</v>
      </c>
      <c r="G9" s="148" t="s">
        <v>96</v>
      </c>
      <c r="H9" s="148" t="s">
        <v>98</v>
      </c>
      <c r="I9" s="148" t="s">
        <v>100</v>
      </c>
      <c r="J9" s="129" t="s">
        <v>84</v>
      </c>
      <c r="K9" s="149" t="s">
        <v>102</v>
      </c>
    </row>
    <row r="10" spans="1:11" ht="17.25">
      <c r="A10" s="75">
        <v>4</v>
      </c>
      <c r="B10" s="171" t="s">
        <v>133</v>
      </c>
      <c r="C10" s="157" t="s">
        <v>116</v>
      </c>
      <c r="D10" s="146" t="s">
        <v>90</v>
      </c>
      <c r="E10" s="146" t="s">
        <v>93</v>
      </c>
      <c r="F10" s="158">
        <v>94725343</v>
      </c>
      <c r="G10" s="159" t="s">
        <v>117</v>
      </c>
      <c r="H10" s="159" t="s">
        <v>118</v>
      </c>
      <c r="I10" s="130" t="s">
        <v>119</v>
      </c>
      <c r="J10" s="130" t="s">
        <v>85</v>
      </c>
      <c r="K10" s="152" t="s">
        <v>120</v>
      </c>
    </row>
  </sheetData>
  <sheetProtection/>
  <hyperlinks>
    <hyperlink ref="K9" r:id="rId1" display="https://drive.google.com/file/d/1x-NGKrQBeCPHL7-HErZ619OCFeEf4bt5/view"/>
    <hyperlink ref="K8" r:id="rId2" display="https://drive.google.com/file/d/1OW47SEzUqyKNFuAtIWrieJn3cbhraQG-/view?usp=sharing "/>
    <hyperlink ref="K7" r:id="rId3" display="https://drive.google.com/file/d/10lukoZKNGdJ66hGf3GtkrcwVfcQycIDA/view?usp=sharing "/>
    <hyperlink ref="K10" r:id="rId4" display="https://www.youtube.com/watch?v=RE06m_fNGPY "/>
  </hyperlinks>
  <printOptions/>
  <pageMargins left="0.75" right="0.75" top="1" bottom="1" header="0.5" footer="0.5"/>
  <pageSetup horizontalDpi="600" verticalDpi="600" orientation="portrait" paperSize="9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5.7109375" style="12" customWidth="1"/>
    <col min="2" max="2" width="28.7109375" style="12" customWidth="1"/>
    <col min="3" max="3" width="51.28125" style="35" bestFit="1" customWidth="1"/>
    <col min="4" max="4" width="35.7109375" style="12" customWidth="1"/>
    <col min="5" max="5" width="14.7109375" style="12" customWidth="1"/>
    <col min="6" max="6" width="30.7109375" style="12" customWidth="1"/>
    <col min="7" max="7" width="36.7109375" style="12" customWidth="1"/>
    <col min="8" max="16384" width="9.140625" style="12" customWidth="1"/>
  </cols>
  <sheetData>
    <row r="1" ht="12.75">
      <c r="A1" s="124" t="s">
        <v>80</v>
      </c>
    </row>
    <row r="2" ht="12.75">
      <c r="A2" s="1" t="s">
        <v>81</v>
      </c>
    </row>
    <row r="4" ht="21">
      <c r="A4" s="34" t="s">
        <v>65</v>
      </c>
    </row>
    <row r="5" ht="13.5" thickBot="1"/>
    <row r="6" spans="1:7" s="17" customFormat="1" ht="24.75" customHeight="1" thickTop="1">
      <c r="A6" s="39" t="s">
        <v>54</v>
      </c>
      <c r="B6" s="40" t="s">
        <v>66</v>
      </c>
      <c r="C6" s="72" t="s">
        <v>67</v>
      </c>
      <c r="D6" s="40" t="s">
        <v>52</v>
      </c>
      <c r="E6" s="40" t="s">
        <v>68</v>
      </c>
      <c r="F6" s="40" t="s">
        <v>53</v>
      </c>
      <c r="G6" s="40" t="s">
        <v>78</v>
      </c>
    </row>
    <row r="7" spans="1:9" ht="15" customHeight="1">
      <c r="A7" s="109">
        <v>1</v>
      </c>
      <c r="B7" s="160" t="s">
        <v>121</v>
      </c>
      <c r="C7" s="161" t="s">
        <v>122</v>
      </c>
      <c r="D7" s="161" t="s">
        <v>124</v>
      </c>
      <c r="E7" s="151" t="s">
        <v>79</v>
      </c>
      <c r="F7" s="163" t="s">
        <v>126</v>
      </c>
      <c r="G7" s="12" t="str">
        <f>CONCATENATE(B7," ",F7)</f>
        <v>Tuncer Baykaş tbaykas@gmail.com </v>
      </c>
      <c r="I7" s="125"/>
    </row>
    <row r="8" spans="1:9" ht="15" customHeight="1">
      <c r="A8" s="109">
        <v>2</v>
      </c>
      <c r="B8" s="165" t="s">
        <v>128</v>
      </c>
      <c r="C8" s="162" t="s">
        <v>123</v>
      </c>
      <c r="D8" s="162" t="s">
        <v>125</v>
      </c>
      <c r="E8" s="151" t="s">
        <v>79</v>
      </c>
      <c r="F8" s="164" t="s">
        <v>127</v>
      </c>
      <c r="G8" s="12" t="str">
        <f>CONCATENATE(B8," ",F8)</f>
        <v>Şuayb Arslan arslans@mef.edu.tr</v>
      </c>
      <c r="I8" s="125"/>
    </row>
    <row r="9" spans="1:7" ht="15">
      <c r="A9" s="109">
        <v>3</v>
      </c>
      <c r="B9" s="103" t="s">
        <v>134</v>
      </c>
      <c r="C9" s="108" t="s">
        <v>135</v>
      </c>
      <c r="D9" s="172" t="s">
        <v>137</v>
      </c>
      <c r="E9" s="151" t="s">
        <v>79</v>
      </c>
      <c r="F9" s="173" t="s">
        <v>139</v>
      </c>
      <c r="G9" s="12" t="str">
        <f>CONCATENATE(B9," ",F9)</f>
        <v>Engin DEMIRBORA edemirbora@teslainternetwork.net </v>
      </c>
    </row>
    <row r="10" spans="1:7" ht="15">
      <c r="A10" s="109">
        <v>4</v>
      </c>
      <c r="B10" s="103" t="s">
        <v>136</v>
      </c>
      <c r="C10" s="108" t="s">
        <v>135</v>
      </c>
      <c r="D10" s="172" t="s">
        <v>138</v>
      </c>
      <c r="E10" s="151" t="s">
        <v>79</v>
      </c>
      <c r="F10" s="173" t="s">
        <v>140</v>
      </c>
      <c r="G10" s="12" t="str">
        <f>CONCATENATE(B10," ",F10)</f>
        <v>BERNA ÖZBEK bernaozbek@iyte.edu.tr </v>
      </c>
    </row>
    <row r="11" spans="1:7" ht="15">
      <c r="A11" s="109">
        <v>5</v>
      </c>
      <c r="B11" s="189" t="s">
        <v>143</v>
      </c>
      <c r="C11" s="108" t="s">
        <v>135</v>
      </c>
      <c r="D11" s="189" t="s">
        <v>144</v>
      </c>
      <c r="E11" s="151" t="s">
        <v>79</v>
      </c>
      <c r="F11" s="173" t="s">
        <v>145</v>
      </c>
      <c r="G11" s="12" t="str">
        <f>CONCATENATE(B11," ",F11)</f>
        <v>Elif Haytaoğlu eacar@pau.edu.tr </v>
      </c>
    </row>
    <row r="12" spans="1:6" ht="12.75">
      <c r="A12" s="103"/>
      <c r="B12" s="103"/>
      <c r="C12" s="108"/>
      <c r="D12" s="103"/>
      <c r="E12" s="103"/>
      <c r="F12" s="103"/>
    </row>
  </sheetData>
  <sheetProtection/>
  <hyperlinks>
    <hyperlink ref="F7" r:id="rId1" display="tbaykas@gmail.com "/>
    <hyperlink ref="F8" r:id="rId2" display="arslans@mef.edu.tr"/>
    <hyperlink ref="F9" r:id="rId3" display="edemirbora@teslainternetwork.net "/>
    <hyperlink ref="F10" r:id="rId4" display="bernaozbek@iyte.edu.tr "/>
    <hyperlink ref="F11" r:id="rId5" display="eacar@pau.edu.tr "/>
  </hyperlinks>
  <printOptions/>
  <pageMargins left="0.75" right="0.75" top="1" bottom="1" header="0.5" footer="0.5"/>
  <pageSetup horizontalDpi="600" verticalDpi="600" orientation="landscape" paperSize="9" scale="90" r:id="rId6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J99"/>
  <sheetViews>
    <sheetView tabSelected="1" zoomScale="75" zoomScaleNormal="75" zoomScalePageLayoutView="0" workbookViewId="0" topLeftCell="A67">
      <selection activeCell="K93" sqref="K93"/>
    </sheetView>
  </sheetViews>
  <sheetFormatPr defaultColWidth="9.140625" defaultRowHeight="12.75"/>
  <cols>
    <col min="1" max="1" width="3.7109375" style="12" customWidth="1"/>
    <col min="2" max="2" width="35.7109375" style="12" customWidth="1"/>
    <col min="3" max="3" width="3.7109375" style="2" customWidth="1"/>
    <col min="4" max="6" width="5.28125" style="15" customWidth="1"/>
    <col min="7" max="7" width="5.28125" style="12" customWidth="1"/>
    <col min="8" max="9" width="8.7109375" style="12" customWidth="1"/>
    <col min="10" max="16384" width="9.140625" style="12" customWidth="1"/>
  </cols>
  <sheetData>
    <row r="1" ht="22.5">
      <c r="A1" s="42" t="s">
        <v>76</v>
      </c>
    </row>
    <row r="2" ht="21">
      <c r="A2" s="25" t="s">
        <v>81</v>
      </c>
    </row>
    <row r="4" ht="22.5">
      <c r="A4" s="42" t="s">
        <v>129</v>
      </c>
    </row>
    <row r="5" ht="13.5" thickBot="1"/>
    <row r="6" spans="2:7" s="17" customFormat="1" ht="18" thickBot="1">
      <c r="B6" s="63"/>
      <c r="C6" s="64"/>
      <c r="D6" s="233" t="s">
        <v>37</v>
      </c>
      <c r="E6" s="234"/>
      <c r="F6" s="234"/>
      <c r="G6" s="235"/>
    </row>
    <row r="7" spans="2:7" ht="21" thickBot="1">
      <c r="B7" s="61" t="s">
        <v>36</v>
      </c>
      <c r="C7" s="62" t="s">
        <v>43</v>
      </c>
      <c r="D7" s="58">
        <v>1</v>
      </c>
      <c r="E7" s="59">
        <v>2</v>
      </c>
      <c r="F7" s="59">
        <v>3</v>
      </c>
      <c r="G7" s="60">
        <v>4</v>
      </c>
    </row>
    <row r="8" spans="1:7" ht="12.75" customHeight="1">
      <c r="A8" s="216">
        <v>1</v>
      </c>
      <c r="B8" s="225" t="str">
        <f>Committee!B7</f>
        <v>Tuncer Baykaş</v>
      </c>
      <c r="C8" s="54" t="s">
        <v>38</v>
      </c>
      <c r="D8"/>
      <c r="E8" s="174"/>
      <c r="F8" s="36">
        <v>3</v>
      </c>
      <c r="G8" s="177"/>
    </row>
    <row r="9" spans="1:7" ht="12.75" customHeight="1">
      <c r="A9" s="217"/>
      <c r="B9" s="226"/>
      <c r="C9" s="55" t="s">
        <v>39</v>
      </c>
      <c r="D9"/>
      <c r="E9" s="175"/>
      <c r="F9" s="37">
        <v>4</v>
      </c>
      <c r="G9" s="178"/>
    </row>
    <row r="10" spans="1:7" ht="12.75" customHeight="1">
      <c r="A10" s="217"/>
      <c r="B10" s="226"/>
      <c r="C10" s="55" t="s">
        <v>40</v>
      </c>
      <c r="D10"/>
      <c r="E10" s="175"/>
      <c r="F10" s="37">
        <v>3</v>
      </c>
      <c r="G10" s="178"/>
    </row>
    <row r="11" spans="1:7" ht="12.75" customHeight="1">
      <c r="A11" s="217"/>
      <c r="B11" s="226"/>
      <c r="C11" s="55" t="s">
        <v>41</v>
      </c>
      <c r="D11"/>
      <c r="E11" s="175"/>
      <c r="F11" s="37">
        <v>3</v>
      </c>
      <c r="G11" s="178"/>
    </row>
    <row r="12" spans="1:7" ht="13.5" customHeight="1" thickBot="1">
      <c r="A12" s="218"/>
      <c r="B12" s="227"/>
      <c r="C12" s="56" t="s">
        <v>42</v>
      </c>
      <c r="D12"/>
      <c r="E12" s="176"/>
      <c r="F12" s="38">
        <v>3</v>
      </c>
      <c r="G12" s="179"/>
    </row>
    <row r="13" spans="1:7" ht="12.75" customHeight="1">
      <c r="A13" s="216">
        <v>2</v>
      </c>
      <c r="B13" s="213" t="str">
        <f>Committee!B8</f>
        <v>Şuayb Arslan</v>
      </c>
      <c r="C13" s="54" t="s">
        <v>38</v>
      </c>
      <c r="D13" s="183"/>
      <c r="E13" s="174"/>
      <c r="F13" s="202">
        <v>4</v>
      </c>
      <c r="G13" s="177"/>
    </row>
    <row r="14" spans="1:7" ht="12.75" customHeight="1">
      <c r="A14" s="217"/>
      <c r="B14" s="214"/>
      <c r="C14" s="55" t="s">
        <v>39</v>
      </c>
      <c r="D14" s="184"/>
      <c r="E14" s="175"/>
      <c r="F14" s="203">
        <v>3</v>
      </c>
      <c r="G14" s="178"/>
    </row>
    <row r="15" spans="1:7" ht="12.75" customHeight="1">
      <c r="A15" s="217"/>
      <c r="B15" s="214"/>
      <c r="C15" s="55" t="s">
        <v>40</v>
      </c>
      <c r="D15" s="184"/>
      <c r="E15" s="175"/>
      <c r="F15" s="203">
        <v>3</v>
      </c>
      <c r="G15" s="178"/>
    </row>
    <row r="16" spans="1:7" ht="12.75" customHeight="1">
      <c r="A16" s="217"/>
      <c r="B16" s="214"/>
      <c r="C16" s="55" t="s">
        <v>41</v>
      </c>
      <c r="D16" s="184"/>
      <c r="E16" s="175"/>
      <c r="F16" s="203">
        <v>4</v>
      </c>
      <c r="G16" s="178"/>
    </row>
    <row r="17" spans="1:7" ht="13.5" customHeight="1" thickBot="1">
      <c r="A17" s="218"/>
      <c r="B17" s="215"/>
      <c r="C17" s="56" t="s">
        <v>42</v>
      </c>
      <c r="D17" s="185"/>
      <c r="E17" s="176"/>
      <c r="F17" s="204">
        <v>4</v>
      </c>
      <c r="G17" s="179"/>
    </row>
    <row r="18" spans="1:7" ht="12.75" customHeight="1">
      <c r="A18" s="216">
        <v>3</v>
      </c>
      <c r="B18" s="222" t="s">
        <v>141</v>
      </c>
      <c r="C18" s="54" t="s">
        <v>38</v>
      </c>
      <c r="D18" s="183"/>
      <c r="E18" s="199">
        <v>4</v>
      </c>
      <c r="F18" s="180"/>
      <c r="G18" s="166">
        <v>5</v>
      </c>
    </row>
    <row r="19" spans="1:7" ht="12.75" customHeight="1">
      <c r="A19" s="217"/>
      <c r="B19" s="223"/>
      <c r="C19" s="55" t="s">
        <v>39</v>
      </c>
      <c r="D19" s="184"/>
      <c r="E19" s="200">
        <v>5</v>
      </c>
      <c r="F19" s="181"/>
      <c r="G19" s="167">
        <v>5</v>
      </c>
    </row>
    <row r="20" spans="1:7" ht="12.75" customHeight="1">
      <c r="A20" s="217"/>
      <c r="B20" s="223"/>
      <c r="C20" s="55" t="s">
        <v>40</v>
      </c>
      <c r="D20" s="184"/>
      <c r="E20" s="200">
        <v>4</v>
      </c>
      <c r="F20" s="181"/>
      <c r="G20" s="167">
        <v>4</v>
      </c>
    </row>
    <row r="21" spans="1:7" ht="12.75" customHeight="1">
      <c r="A21" s="217"/>
      <c r="B21" s="223"/>
      <c r="C21" s="55" t="s">
        <v>41</v>
      </c>
      <c r="D21" s="184"/>
      <c r="E21" s="200">
        <v>4</v>
      </c>
      <c r="F21" s="181"/>
      <c r="G21" s="167">
        <v>4</v>
      </c>
    </row>
    <row r="22" spans="1:7" ht="13.5" customHeight="1" thickBot="1">
      <c r="A22" s="218"/>
      <c r="B22" s="224"/>
      <c r="C22" s="56" t="s">
        <v>42</v>
      </c>
      <c r="D22" s="185"/>
      <c r="E22" s="201">
        <v>5</v>
      </c>
      <c r="F22" s="182"/>
      <c r="G22" s="168">
        <v>5</v>
      </c>
    </row>
    <row r="23" spans="1:7" ht="12.75" customHeight="1">
      <c r="A23" s="216">
        <v>4</v>
      </c>
      <c r="B23" s="210" t="s">
        <v>142</v>
      </c>
      <c r="C23" s="54" t="s">
        <v>38</v>
      </c>
      <c r="D23" s="190">
        <v>4</v>
      </c>
      <c r="E23" s="186">
        <v>4</v>
      </c>
      <c r="F23"/>
      <c r="G23" s="177"/>
    </row>
    <row r="24" spans="1:7" ht="12.75" customHeight="1">
      <c r="A24" s="217"/>
      <c r="B24" s="211"/>
      <c r="C24" s="55" t="s">
        <v>39</v>
      </c>
      <c r="D24" s="191">
        <v>5</v>
      </c>
      <c r="E24" s="187">
        <v>5</v>
      </c>
      <c r="F24"/>
      <c r="G24" s="178"/>
    </row>
    <row r="25" spans="1:7" ht="12.75" customHeight="1">
      <c r="A25" s="217"/>
      <c r="B25" s="211"/>
      <c r="C25" s="55" t="s">
        <v>40</v>
      </c>
      <c r="D25" s="191">
        <v>4</v>
      </c>
      <c r="E25" s="187">
        <v>5</v>
      </c>
      <c r="F25"/>
      <c r="G25" s="178"/>
    </row>
    <row r="26" spans="1:7" ht="12.75" customHeight="1">
      <c r="A26" s="217"/>
      <c r="B26" s="211"/>
      <c r="C26" s="55" t="s">
        <v>41</v>
      </c>
      <c r="D26" s="191">
        <v>4</v>
      </c>
      <c r="E26" s="187">
        <v>5</v>
      </c>
      <c r="F26"/>
      <c r="G26" s="178"/>
    </row>
    <row r="27" spans="1:7" ht="13.5" customHeight="1" thickBot="1">
      <c r="A27" s="218"/>
      <c r="B27" s="212"/>
      <c r="C27" s="56" t="s">
        <v>42</v>
      </c>
      <c r="D27" s="192">
        <v>5</v>
      </c>
      <c r="E27" s="188">
        <v>5</v>
      </c>
      <c r="F27"/>
      <c r="G27" s="179"/>
    </row>
    <row r="28" spans="1:7" ht="13.5" customHeight="1">
      <c r="A28" s="216">
        <v>5</v>
      </c>
      <c r="B28" s="228" t="s">
        <v>143</v>
      </c>
      <c r="C28" s="54" t="s">
        <v>38</v>
      </c>
      <c r="D28" s="196">
        <v>5</v>
      </c>
      <c r="E28" s="174"/>
      <c r="F28" s="180"/>
      <c r="G28" s="193">
        <v>3</v>
      </c>
    </row>
    <row r="29" spans="1:7" ht="13.5" customHeight="1">
      <c r="A29" s="217"/>
      <c r="B29" s="229"/>
      <c r="C29" s="55" t="s">
        <v>39</v>
      </c>
      <c r="D29" s="197">
        <v>4</v>
      </c>
      <c r="E29" s="175"/>
      <c r="F29" s="181"/>
      <c r="G29" s="194">
        <v>4</v>
      </c>
    </row>
    <row r="30" spans="1:7" ht="13.5" customHeight="1">
      <c r="A30" s="217"/>
      <c r="B30" s="229"/>
      <c r="C30" s="55" t="s">
        <v>40</v>
      </c>
      <c r="D30" s="197">
        <v>4</v>
      </c>
      <c r="E30" s="175"/>
      <c r="F30" s="181"/>
      <c r="G30" s="194">
        <v>2</v>
      </c>
    </row>
    <row r="31" spans="1:7" ht="14.25">
      <c r="A31" s="217"/>
      <c r="B31" s="229"/>
      <c r="C31" s="55" t="s">
        <v>41</v>
      </c>
      <c r="D31" s="197">
        <v>4</v>
      </c>
      <c r="E31" s="175"/>
      <c r="F31" s="181"/>
      <c r="G31" s="194">
        <v>5</v>
      </c>
    </row>
    <row r="32" spans="1:7" ht="15" thickBot="1">
      <c r="A32" s="218"/>
      <c r="B32" s="230"/>
      <c r="C32" s="56" t="s">
        <v>42</v>
      </c>
      <c r="D32" s="198">
        <v>3</v>
      </c>
      <c r="E32" s="176"/>
      <c r="F32" s="182"/>
      <c r="G32" s="195">
        <v>5</v>
      </c>
    </row>
    <row r="33" ht="13.5" thickBot="1"/>
    <row r="34" spans="2:4" ht="12.75">
      <c r="B34" s="207" t="s">
        <v>44</v>
      </c>
      <c r="C34" s="18" t="s">
        <v>38</v>
      </c>
      <c r="D34" s="26">
        <v>0.2</v>
      </c>
    </row>
    <row r="35" spans="2:4" ht="12.75">
      <c r="B35" s="208"/>
      <c r="C35" s="19" t="s">
        <v>39</v>
      </c>
      <c r="D35" s="27">
        <v>0.2</v>
      </c>
    </row>
    <row r="36" spans="2:4" ht="12.75">
      <c r="B36" s="208"/>
      <c r="C36" s="19" t="s">
        <v>40</v>
      </c>
      <c r="D36" s="27">
        <v>0.2</v>
      </c>
    </row>
    <row r="37" spans="2:4" ht="12.75">
      <c r="B37" s="208"/>
      <c r="C37" s="19" t="s">
        <v>41</v>
      </c>
      <c r="D37" s="27">
        <v>0.2</v>
      </c>
    </row>
    <row r="38" spans="2:4" ht="13.5" thickBot="1">
      <c r="B38" s="209"/>
      <c r="C38" s="20" t="s">
        <v>42</v>
      </c>
      <c r="D38" s="28">
        <v>0.2</v>
      </c>
    </row>
    <row r="39" spans="2:4" ht="12.75">
      <c r="B39"/>
      <c r="C39"/>
      <c r="D39" s="11"/>
    </row>
    <row r="40" spans="2:4" ht="12.75">
      <c r="B40"/>
      <c r="C40"/>
      <c r="D40" s="11"/>
    </row>
    <row r="41" spans="1:4" ht="22.5">
      <c r="A41" s="42" t="s">
        <v>46</v>
      </c>
      <c r="C41"/>
      <c r="D41" s="11"/>
    </row>
    <row r="42" spans="1:4" ht="15.75" customHeight="1" thickBot="1">
      <c r="A42" s="42"/>
      <c r="C42"/>
      <c r="D42" s="11"/>
    </row>
    <row r="43" spans="2:9" ht="19.5" customHeight="1" thickBot="1">
      <c r="B43"/>
      <c r="C43"/>
      <c r="D43" s="236" t="s">
        <v>37</v>
      </c>
      <c r="E43" s="237"/>
      <c r="F43" s="237"/>
      <c r="G43" s="238"/>
      <c r="H43" s="239" t="s">
        <v>56</v>
      </c>
      <c r="I43" s="206" t="s">
        <v>62</v>
      </c>
    </row>
    <row r="44" spans="2:9" ht="19.5" customHeight="1" thickBot="1">
      <c r="B44" s="111" t="s">
        <v>36</v>
      </c>
      <c r="C44" s="131"/>
      <c r="D44" s="132">
        <v>1</v>
      </c>
      <c r="E44" s="57">
        <v>2</v>
      </c>
      <c r="F44" s="57">
        <v>3</v>
      </c>
      <c r="G44" s="57">
        <v>4</v>
      </c>
      <c r="H44" s="240"/>
      <c r="I44" s="206"/>
    </row>
    <row r="45" spans="1:10" ht="13.5">
      <c r="A45" s="48">
        <v>1</v>
      </c>
      <c r="B45" s="24" t="str">
        <f>$B8</f>
        <v>Tuncer Baykaş</v>
      </c>
      <c r="C45" s="80"/>
      <c r="D45" s="76">
        <f>IF(D8*$D$34+D9*$D$35+D10*$D$36+D11*$D$37+D12*$D$38&lt;&gt;0,D8*$D$34+D9*$D$35+D10*$D$36+D11*$D$37+D12*$D$38,"")</f>
      </c>
      <c r="E45" s="29">
        <f>IF(E8*$D$34+E9*$D$35+E10*$D$36+E11*$D$37+E12*$D$38&lt;&gt;0,E8*$D$34+E9*$D$35+E10*$D$36+E11*$D$37+E12*$D$38,"")</f>
      </c>
      <c r="F45" s="29">
        <f>IF(F8*$D$34+F9*$D$35+F10*$D$36+F11*$D$37+F12*$D$38&lt;&gt;0,F8*$D$34+F9*$D$35+F10*$D$36+F11*$D$37+F12*$D$38,"")</f>
        <v>3.2</v>
      </c>
      <c r="G45" s="29">
        <f>IF(G8*$D$34+G9*$D$35+G10*$D$36+G11*$D$37+G12*$D$38&lt;&gt;0,G8*$D$34+G9*$D$35+G10*$D$36+G11*$D$37+G12*$D$38,"")</f>
      </c>
      <c r="H45" s="97">
        <f aca="true" t="shared" si="0" ref="H45:H51">IF(ISNUMBER(AVERAGE(D45:G45)),AVERAGE(D45:G45),"")</f>
        <v>3.2</v>
      </c>
      <c r="I45" s="96">
        <f aca="true" t="shared" si="1" ref="I45:I52">IF(ISNUMBER($H45),IF($H45&lt;$H$54-$H$55,$H$55/2,IF($H45&gt;$H$54+$H$55,-$H$55/2,0)),"")</f>
        <v>0.2970690155502596</v>
      </c>
      <c r="J45" s="65"/>
    </row>
    <row r="46" spans="1:9" ht="13.5">
      <c r="A46" s="92">
        <v>2</v>
      </c>
      <c r="B46" s="93" t="str">
        <f>$B13</f>
        <v>Şuayb Arslan</v>
      </c>
      <c r="C46" s="94"/>
      <c r="D46" s="95">
        <f>IF(D13*$D$34+D14*$D$35+D15*$D$36+D16*$D$37+D17*$D$38&lt;&gt;0,D13*$D$34+D14*$D$35+D15*$D$36+D16*$D$37+D17*$D$38,"")</f>
      </c>
      <c r="E46" s="96">
        <f>IF(E13*$D$34+E14*$D$35+E15*$D$36+E16*$D$37+E17*$D$38&lt;&gt;0,E13*$D$34+E14*$D$35+E15*$D$36+E16*$D$37+E17*$D$38,"")</f>
      </c>
      <c r="F46" s="96">
        <f>IF(F13*$D$34+F14*$D$35+F15*$D$36+F16*$D$37+F17*$D$38&lt;&gt;0,F13*$D$34+F14*$D$35+F15*$D$36+F16*$D$37+F17*$D$38,"")</f>
        <v>3.5999999999999996</v>
      </c>
      <c r="G46" s="96">
        <f>IF(G13*$D$34+G14*$D$35+G15*$D$36+G16*$D$37+G17*$D$38&lt;&gt;0,G13*$D$34+G14*$D$35+G15*$D$36+G16*$D$37+G17*$D$38,"")</f>
      </c>
      <c r="H46" s="98">
        <f t="shared" si="0"/>
        <v>3.5999999999999996</v>
      </c>
      <c r="I46" s="96">
        <f t="shared" si="1"/>
        <v>0</v>
      </c>
    </row>
    <row r="47" spans="1:9" ht="13.5">
      <c r="A47" s="92">
        <v>3</v>
      </c>
      <c r="B47" s="93" t="str">
        <f>$B18</f>
        <v>Engin Demirbora</v>
      </c>
      <c r="C47" s="94"/>
      <c r="D47" s="95">
        <f>IF(D18*$D$34+D19*$D$35+D20*$D$36+D21*$D$37+D22*$D$38&lt;&gt;0,D18*$D$34+D19*$D$35+D20*$D$36+D21*$D$37+D22*$D$38,"")</f>
      </c>
      <c r="E47" s="96">
        <f>IF(E18*$D$34+E19*$D$35+E20*$D$36+E21*$D$37+E22*$D$38&lt;&gt;0,E18*$D$34+E19*$D$35+E20*$D$36+E21*$D$37+E22*$D$38,"")</f>
        <v>4.4</v>
      </c>
      <c r="F47" s="96">
        <f>IF(F18*$D$34+F19*$D$35+F20*$D$36+F21*$D$37+F22*$D$38&lt;&gt;0,F18*$D$34+F19*$D$35+F20*$D$36+F21*$D$37+F22*$D$38,"")</f>
      </c>
      <c r="G47" s="96">
        <f>IF(G18*$D$34+G19*$D$35+G20*$D$36+G21*$D$37+G22*$D$38&lt;&gt;0,G18*$D$34+G19*$D$35+G20*$D$36+G21*$D$37+G22*$D$38,"")</f>
        <v>4.6</v>
      </c>
      <c r="H47" s="98">
        <f t="shared" si="0"/>
        <v>4.5</v>
      </c>
      <c r="I47" s="96">
        <f t="shared" si="1"/>
        <v>0</v>
      </c>
    </row>
    <row r="48" spans="1:9" ht="13.5">
      <c r="A48" s="92">
        <v>4</v>
      </c>
      <c r="B48" s="93" t="str">
        <f>$B23</f>
        <v>Berna Özbek</v>
      </c>
      <c r="C48" s="94"/>
      <c r="D48" s="95">
        <f>IF(D23*$D$34+D24*$D$35+D25*$D$36+D26*$D$37+D27*$D$38&lt;&gt;0,D23*$D$34+D24*$D$35+D25*$D$36+D26*$D$37+D27*$D$38,"")</f>
        <v>4.4</v>
      </c>
      <c r="E48" s="96">
        <f>IF(E23*$D$34+E24*$D$35+E25*$D$36+E26*$D$37+E27*$D$38&lt;&gt;0,E23*$D$34+E24*$D$35+E25*$D$36+E26*$D$37+E27*$D$38,"")</f>
        <v>4.8</v>
      </c>
      <c r="F48" s="96">
        <f>IF(F23*$D$34+F24*$D$35+F25*$D$36+F26*$D$37+F27*$D$38&lt;&gt;0,F23*$D$34+F24*$D$35+F25*$D$36+F26*$D$37+F27*$D$38,"")</f>
      </c>
      <c r="G48" s="96">
        <f>IF(G23*$D$34+G24*$D$35+G25*$D$36+G26*$D$37+G27*$D$38&lt;&gt;0,G23*$D$34+G24*$D$35+G25*$D$36+G26*$D$37+G27*$D$38,"")</f>
      </c>
      <c r="H48" s="98">
        <f t="shared" si="0"/>
        <v>4.6</v>
      </c>
      <c r="I48" s="96">
        <f t="shared" si="1"/>
        <v>-0.2970690155502596</v>
      </c>
    </row>
    <row r="49" spans="1:9" ht="13.5">
      <c r="A49" s="92">
        <v>5</v>
      </c>
      <c r="B49" s="205" t="str">
        <f>$B28</f>
        <v>Elif Haytaoğlu</v>
      </c>
      <c r="C49" s="94"/>
      <c r="D49" s="95">
        <f>IF(D28*$D$34+D29*$D$35+D30*$D$36+D31*$D$37+D32*$D$38&lt;&gt;0,D28*$D$34+D29*$D$35+D30*$D$36+D31*$D$37+D32*$D$38,"")</f>
        <v>4</v>
      </c>
      <c r="E49" s="96"/>
      <c r="F49" s="96"/>
      <c r="G49" s="95">
        <f>IF(G28*$D$34+G29*$D$35+G30*$D$36+G31*$D$37+G32*$D$38&lt;&gt;0,G28*$D$34+G29*$D$35+G30*$D$36+G31*$D$37+G32*$D$38,"")</f>
        <v>3.8000000000000003</v>
      </c>
      <c r="H49" s="98">
        <f t="shared" si="0"/>
        <v>3.9000000000000004</v>
      </c>
      <c r="I49" s="96">
        <f t="shared" si="1"/>
        <v>0</v>
      </c>
    </row>
    <row r="50" spans="1:9" ht="13.5">
      <c r="A50" s="92">
        <v>6</v>
      </c>
      <c r="B50" s="93"/>
      <c r="C50" s="94"/>
      <c r="D50" s="95"/>
      <c r="E50" s="96"/>
      <c r="F50" s="96"/>
      <c r="G50" s="96"/>
      <c r="H50" s="98">
        <f t="shared" si="0"/>
      </c>
      <c r="I50" s="96">
        <f t="shared" si="1"/>
      </c>
    </row>
    <row r="51" spans="1:9" ht="13.5">
      <c r="A51" s="49">
        <v>7</v>
      </c>
      <c r="B51" s="24"/>
      <c r="C51" s="81"/>
      <c r="D51" s="77"/>
      <c r="E51" s="30"/>
      <c r="F51" s="30"/>
      <c r="G51" s="106"/>
      <c r="H51" s="110">
        <f t="shared" si="0"/>
      </c>
      <c r="I51" s="96">
        <f t="shared" si="1"/>
      </c>
    </row>
    <row r="52" spans="1:9" ht="14.25" thickBot="1">
      <c r="A52" s="50"/>
      <c r="B52" s="24"/>
      <c r="C52" s="81"/>
      <c r="D52" s="78"/>
      <c r="E52" s="79"/>
      <c r="F52" s="79"/>
      <c r="G52" s="79"/>
      <c r="H52" s="99"/>
      <c r="I52" s="96">
        <f t="shared" si="1"/>
      </c>
    </row>
    <row r="53" spans="2:8" ht="13.5" customHeight="1" thickBot="1">
      <c r="B53" s="52" t="s">
        <v>55</v>
      </c>
      <c r="C53" s="53"/>
      <c r="D53" s="112">
        <f>COUNT(D$45:D$52)</f>
        <v>2</v>
      </c>
      <c r="E53" s="46">
        <f>COUNT(E$45:E$52)</f>
        <v>2</v>
      </c>
      <c r="F53" s="46">
        <f>COUNT(F$45:F$52)</f>
        <v>2</v>
      </c>
      <c r="G53" s="47">
        <f>COUNT(G$45:G$52)</f>
        <v>2</v>
      </c>
      <c r="H53" s="100"/>
    </row>
    <row r="54" spans="2:8" ht="14.25" thickBot="1">
      <c r="B54" s="52" t="s">
        <v>57</v>
      </c>
      <c r="C54" s="53"/>
      <c r="D54" s="231">
        <f>AVERAGE(D45:F51)</f>
        <v>4.066666666666666</v>
      </c>
      <c r="E54" s="232"/>
      <c r="F54" s="232"/>
      <c r="G54" s="91" t="s">
        <v>60</v>
      </c>
      <c r="H54" s="101">
        <f>AVERAGE(H45:H52)</f>
        <v>3.96</v>
      </c>
    </row>
    <row r="55" spans="2:8" ht="13.5">
      <c r="B55"/>
      <c r="C55"/>
      <c r="D55" s="11"/>
      <c r="G55" s="21" t="s">
        <v>61</v>
      </c>
      <c r="H55" s="101">
        <f>STDEV(H45:H52)</f>
        <v>0.5941380311005192</v>
      </c>
    </row>
    <row r="56" spans="2:8" ht="13.5">
      <c r="B56"/>
      <c r="C56"/>
      <c r="D56" s="11"/>
      <c r="G56" s="21"/>
      <c r="H56" s="101"/>
    </row>
    <row r="57" spans="1:4" ht="22.5">
      <c r="A57" s="42" t="s">
        <v>69</v>
      </c>
      <c r="C57"/>
      <c r="D57" s="11"/>
    </row>
    <row r="58" spans="1:4" ht="15.75" customHeight="1" thickBot="1">
      <c r="A58" s="42"/>
      <c r="C58"/>
      <c r="D58" s="11"/>
    </row>
    <row r="59" spans="2:9" ht="19.5" customHeight="1" thickBot="1">
      <c r="B59"/>
      <c r="C59"/>
      <c r="D59" s="236" t="s">
        <v>37</v>
      </c>
      <c r="E59" s="237"/>
      <c r="F59" s="237"/>
      <c r="G59" s="238"/>
      <c r="H59" s="239" t="s">
        <v>56</v>
      </c>
      <c r="I59" s="206" t="s">
        <v>63</v>
      </c>
    </row>
    <row r="60" spans="2:9" ht="19.5" customHeight="1" thickBot="1">
      <c r="B60" s="111" t="s">
        <v>36</v>
      </c>
      <c r="C60" s="131"/>
      <c r="D60" s="132">
        <v>1</v>
      </c>
      <c r="E60" s="57">
        <v>2</v>
      </c>
      <c r="F60" s="57">
        <v>3</v>
      </c>
      <c r="G60" s="57">
        <v>4</v>
      </c>
      <c r="H60" s="240"/>
      <c r="I60" s="206"/>
    </row>
    <row r="61" spans="1:10" ht="13.5">
      <c r="A61" s="48">
        <v>1</v>
      </c>
      <c r="B61" s="24" t="str">
        <f aca="true" t="shared" si="2" ref="B61:B67">B45</f>
        <v>Tuncer Baykaş</v>
      </c>
      <c r="C61" s="80"/>
      <c r="D61" s="76">
        <f aca="true" t="shared" si="3" ref="D61:G67">IF(ISNUMBER(D45),D45+$I61,"")</f>
      </c>
      <c r="E61" s="29">
        <f t="shared" si="3"/>
      </c>
      <c r="F61" s="29">
        <f t="shared" si="3"/>
        <v>3.49706901555026</v>
      </c>
      <c r="G61" s="104">
        <f t="shared" si="3"/>
      </c>
      <c r="H61" s="97">
        <f aca="true" t="shared" si="4" ref="H61:H67">IF(ISNUMBER(AVERAGE(D61:G61)),AVERAGE(D61:G61),"")</f>
        <v>3.49706901555026</v>
      </c>
      <c r="I61" s="96">
        <f aca="true" t="shared" si="5" ref="I61:I68">I45</f>
        <v>0.2970690155502596</v>
      </c>
      <c r="J61" s="65"/>
    </row>
    <row r="62" spans="1:9" ht="13.5">
      <c r="A62" s="92">
        <v>2</v>
      </c>
      <c r="B62" s="93" t="str">
        <f t="shared" si="2"/>
        <v>Şuayb Arslan</v>
      </c>
      <c r="C62" s="94"/>
      <c r="D62" s="95">
        <f t="shared" si="3"/>
      </c>
      <c r="E62" s="96">
        <f t="shared" si="3"/>
      </c>
      <c r="F62" s="96">
        <f t="shared" si="3"/>
        <v>3.5999999999999996</v>
      </c>
      <c r="G62" s="105">
        <f t="shared" si="3"/>
      </c>
      <c r="H62" s="98">
        <f t="shared" si="4"/>
        <v>3.5999999999999996</v>
      </c>
      <c r="I62" s="96">
        <f t="shared" si="5"/>
        <v>0</v>
      </c>
    </row>
    <row r="63" spans="1:9" ht="13.5">
      <c r="A63" s="92">
        <v>3</v>
      </c>
      <c r="B63" s="93" t="str">
        <f t="shared" si="2"/>
        <v>Engin Demirbora</v>
      </c>
      <c r="C63" s="94"/>
      <c r="D63" s="95">
        <f t="shared" si="3"/>
      </c>
      <c r="E63" s="96">
        <f t="shared" si="3"/>
        <v>4.4</v>
      </c>
      <c r="F63" s="96">
        <f t="shared" si="3"/>
      </c>
      <c r="G63" s="105">
        <f t="shared" si="3"/>
        <v>4.6</v>
      </c>
      <c r="H63" s="98">
        <f t="shared" si="4"/>
        <v>4.5</v>
      </c>
      <c r="I63" s="96">
        <f t="shared" si="5"/>
        <v>0</v>
      </c>
    </row>
    <row r="64" spans="1:9" ht="13.5">
      <c r="A64" s="92">
        <v>4</v>
      </c>
      <c r="B64" s="93" t="str">
        <f t="shared" si="2"/>
        <v>Berna Özbek</v>
      </c>
      <c r="C64" s="94"/>
      <c r="D64" s="95">
        <f t="shared" si="3"/>
        <v>4.102930984449741</v>
      </c>
      <c r="E64" s="96">
        <f t="shared" si="3"/>
        <v>4.5029309844497405</v>
      </c>
      <c r="F64" s="96">
        <f t="shared" si="3"/>
      </c>
      <c r="G64" s="105">
        <f t="shared" si="3"/>
      </c>
      <c r="H64" s="98">
        <f t="shared" si="4"/>
        <v>4.302930984449741</v>
      </c>
      <c r="I64" s="96">
        <f t="shared" si="5"/>
        <v>-0.2970690155502596</v>
      </c>
    </row>
    <row r="65" spans="1:9" ht="13.5">
      <c r="A65" s="92">
        <v>5</v>
      </c>
      <c r="B65" s="93" t="str">
        <f t="shared" si="2"/>
        <v>Elif Haytaoğlu</v>
      </c>
      <c r="C65" s="94"/>
      <c r="D65" s="95">
        <f t="shared" si="3"/>
        <v>4</v>
      </c>
      <c r="E65" s="96">
        <f t="shared" si="3"/>
      </c>
      <c r="F65" s="96">
        <f t="shared" si="3"/>
      </c>
      <c r="G65" s="105">
        <f t="shared" si="3"/>
        <v>3.8000000000000003</v>
      </c>
      <c r="H65" s="98">
        <f t="shared" si="4"/>
        <v>3.9000000000000004</v>
      </c>
      <c r="I65" s="96">
        <f t="shared" si="5"/>
        <v>0</v>
      </c>
    </row>
    <row r="66" spans="1:9" ht="13.5">
      <c r="A66" s="92">
        <v>6</v>
      </c>
      <c r="B66" s="93">
        <f t="shared" si="2"/>
        <v>0</v>
      </c>
      <c r="C66" s="94"/>
      <c r="D66" s="95">
        <f t="shared" si="3"/>
      </c>
      <c r="E66" s="96">
        <f t="shared" si="3"/>
      </c>
      <c r="F66" s="96">
        <f t="shared" si="3"/>
      </c>
      <c r="G66" s="105">
        <f t="shared" si="3"/>
      </c>
      <c r="H66" s="98">
        <f t="shared" si="4"/>
      </c>
      <c r="I66" s="96">
        <f t="shared" si="5"/>
      </c>
    </row>
    <row r="67" spans="1:9" ht="13.5">
      <c r="A67" s="49">
        <v>7</v>
      </c>
      <c r="B67" s="24">
        <f t="shared" si="2"/>
        <v>0</v>
      </c>
      <c r="C67" s="81"/>
      <c r="D67" s="77">
        <f t="shared" si="3"/>
      </c>
      <c r="E67" s="30">
        <f t="shared" si="3"/>
      </c>
      <c r="F67" s="30">
        <f t="shared" si="3"/>
      </c>
      <c r="G67" s="106">
        <f t="shared" si="3"/>
      </c>
      <c r="H67" s="97">
        <f t="shared" si="4"/>
      </c>
      <c r="I67" s="96">
        <f t="shared" si="5"/>
      </c>
    </row>
    <row r="68" spans="1:9" ht="14.25" thickBot="1">
      <c r="A68" s="50"/>
      <c r="B68" s="24"/>
      <c r="C68" s="81"/>
      <c r="D68" s="78"/>
      <c r="E68" s="79"/>
      <c r="F68" s="79"/>
      <c r="G68" s="107"/>
      <c r="H68" s="99"/>
      <c r="I68" s="96">
        <f t="shared" si="5"/>
      </c>
    </row>
    <row r="69" spans="2:8" ht="13.5" customHeight="1" thickBot="1">
      <c r="B69" s="52" t="s">
        <v>55</v>
      </c>
      <c r="C69" s="53"/>
      <c r="D69" s="112">
        <f>COUNT(D61:D68)</f>
        <v>2</v>
      </c>
      <c r="E69" s="46">
        <f>COUNT(E61:E68)</f>
        <v>2</v>
      </c>
      <c r="F69" s="46">
        <f>COUNT(F61:F68)</f>
        <v>2</v>
      </c>
      <c r="G69" s="102">
        <f>COUNT(G61:G68)</f>
        <v>2</v>
      </c>
      <c r="H69" s="100"/>
    </row>
    <row r="70" spans="2:8" ht="14.25" thickBot="1">
      <c r="B70" s="52" t="s">
        <v>57</v>
      </c>
      <c r="C70" s="53"/>
      <c r="D70" s="231">
        <f>AVERAGE(D61:F67)</f>
        <v>4.017155164074957</v>
      </c>
      <c r="E70" s="232"/>
      <c r="F70" s="232"/>
      <c r="G70" s="91" t="s">
        <v>60</v>
      </c>
      <c r="H70" s="101">
        <f>AVERAGE(H61:H68)</f>
        <v>3.96</v>
      </c>
    </row>
    <row r="71" spans="2:8" ht="13.5">
      <c r="B71"/>
      <c r="C71"/>
      <c r="D71" s="11"/>
      <c r="G71" s="21" t="s">
        <v>61</v>
      </c>
      <c r="H71" s="101">
        <f>STDEV(H61:H68)</f>
        <v>0.43494446670215103</v>
      </c>
    </row>
    <row r="72" spans="1:4" ht="23.25" thickBot="1">
      <c r="A72" s="42" t="s">
        <v>45</v>
      </c>
      <c r="B72" s="16"/>
      <c r="C72"/>
      <c r="D72" s="11"/>
    </row>
    <row r="73" spans="2:7" ht="15">
      <c r="B73"/>
      <c r="C73"/>
      <c r="D73" s="219" t="s">
        <v>37</v>
      </c>
      <c r="E73" s="220"/>
      <c r="F73" s="220"/>
      <c r="G73" s="221"/>
    </row>
    <row r="74" spans="2:7" ht="21" thickBot="1">
      <c r="B74" s="21"/>
      <c r="D74" s="82">
        <v>1</v>
      </c>
      <c r="E74" s="83">
        <v>2</v>
      </c>
      <c r="F74" s="83">
        <v>3</v>
      </c>
      <c r="G74" s="84">
        <v>4</v>
      </c>
    </row>
    <row r="75" spans="2:7" ht="18.75" customHeight="1" thickBot="1">
      <c r="B75" s="22" t="s">
        <v>72</v>
      </c>
      <c r="C75" s="23"/>
      <c r="D75" s="87">
        <f>AVERAGE(D$45:D$52)</f>
        <v>4.2</v>
      </c>
      <c r="E75" s="85">
        <f>AVERAGE(E$45:E$52)</f>
        <v>4.6</v>
      </c>
      <c r="F75" s="85">
        <f>AVERAGE(F$45:F$52)</f>
        <v>3.4</v>
      </c>
      <c r="G75" s="85">
        <f>AVERAGE(G$45:G$52)</f>
        <v>4.2</v>
      </c>
    </row>
    <row r="76" spans="2:7" ht="18.75" customHeight="1">
      <c r="B76" s="119" t="s">
        <v>73</v>
      </c>
      <c r="C76" s="66"/>
      <c r="D76" s="120">
        <f>STDEVP(D$45:D$52)/D$75</f>
        <v>0.04761904761904766</v>
      </c>
      <c r="E76" s="121">
        <f>STDEVP(E$45:E$52)/E$75</f>
        <v>0.04347826086956516</v>
      </c>
      <c r="F76" s="121">
        <f>STDEVP(F$45:F$52)/F$75</f>
        <v>0.05882352941176463</v>
      </c>
      <c r="G76" s="121">
        <f>STDEVP(G$45:G$52)/G$75</f>
        <v>0.09523809523809516</v>
      </c>
    </row>
    <row r="77" spans="2:7" ht="15.75" customHeight="1">
      <c r="B77" s="115" t="s">
        <v>58</v>
      </c>
      <c r="C77" s="116"/>
      <c r="D77" s="117">
        <f>RANK(D$75,$D$75:$G$75,0)</f>
        <v>2</v>
      </c>
      <c r="E77" s="118">
        <f>RANK(E$75,$D$75:$G$75,0)</f>
        <v>1</v>
      </c>
      <c r="F77" s="118">
        <f>RANK(F$75,$D$75:$G$75,0)</f>
        <v>4</v>
      </c>
      <c r="G77" s="118">
        <f>RANK(G$75,$D$75:$G$75,0)</f>
        <v>2</v>
      </c>
    </row>
    <row r="78" spans="2:7" ht="15.75" customHeight="1" thickBot="1">
      <c r="B78" s="67" t="s">
        <v>59</v>
      </c>
      <c r="C78" s="68"/>
      <c r="D78" s="69">
        <f>D$77/COUNTA($D$75:$G$75)</f>
        <v>0.5</v>
      </c>
      <c r="E78" s="70">
        <f>E$77/COUNTA($D$75:$G$75)</f>
        <v>0.25</v>
      </c>
      <c r="F78" s="70">
        <f>F$77/COUNTA($D$75:$G$75)</f>
        <v>1</v>
      </c>
      <c r="G78" s="70">
        <f>G$77/COUNTA($D$75:$G$75)</f>
        <v>0.5</v>
      </c>
    </row>
    <row r="80" spans="1:4" ht="23.25" thickBot="1">
      <c r="A80" s="42" t="s">
        <v>70</v>
      </c>
      <c r="B80" s="16"/>
      <c r="C80"/>
      <c r="D80" s="11"/>
    </row>
    <row r="81" spans="2:7" ht="15">
      <c r="B81"/>
      <c r="C81"/>
      <c r="D81" s="219" t="s">
        <v>37</v>
      </c>
      <c r="E81" s="220"/>
      <c r="F81" s="220"/>
      <c r="G81" s="221"/>
    </row>
    <row r="82" spans="2:7" ht="21" thickBot="1">
      <c r="B82" s="21"/>
      <c r="D82" s="82">
        <v>1</v>
      </c>
      <c r="E82" s="83">
        <v>2</v>
      </c>
      <c r="F82" s="83">
        <v>3</v>
      </c>
      <c r="G82" s="84">
        <v>4</v>
      </c>
    </row>
    <row r="83" spans="2:7" ht="18.75" customHeight="1" thickBot="1">
      <c r="B83" s="22" t="s">
        <v>72</v>
      </c>
      <c r="C83" s="23"/>
      <c r="D83" s="87">
        <f>AVERAGE(D$61:D$68)</f>
        <v>4.051465492224871</v>
      </c>
      <c r="E83" s="85">
        <f>AVERAGE(E$61:E$68)</f>
        <v>4.45146549222487</v>
      </c>
      <c r="F83" s="85">
        <f>AVERAGE(F$61:F$68)</f>
        <v>3.5485345077751296</v>
      </c>
      <c r="G83" s="85">
        <f>AVERAGE(G$61:G$68)</f>
        <v>4.2</v>
      </c>
    </row>
    <row r="84" spans="2:7" ht="18.75" customHeight="1">
      <c r="B84" s="119" t="s">
        <v>73</v>
      </c>
      <c r="C84" s="66"/>
      <c r="D84" s="120">
        <f>STDEVP(D$61:D$68)/D$83</f>
        <v>0.012702932389190394</v>
      </c>
      <c r="E84" s="121">
        <f>STDEVP(E$61:E$68)/E$83</f>
        <v>0.011561471680452653</v>
      </c>
      <c r="F84" s="121">
        <f>STDEVP(F$61:F$68)/F$83</f>
        <v>0.014503308932773443</v>
      </c>
      <c r="G84" s="121">
        <f>STDEVP(G$61:G$68)/G$83</f>
        <v>0.09523809523809516</v>
      </c>
    </row>
    <row r="85" spans="2:7" ht="15.75" customHeight="1">
      <c r="B85" s="115" t="s">
        <v>58</v>
      </c>
      <c r="C85" s="116"/>
      <c r="D85" s="117">
        <f>RANK(D$83,$D$83:$G$83,0)</f>
        <v>3</v>
      </c>
      <c r="E85" s="118">
        <f>RANK(E$83,$D$83:$G$83,0)</f>
        <v>1</v>
      </c>
      <c r="F85" s="118">
        <f>RANK(F$83,$D$83:$G$83,0)</f>
        <v>4</v>
      </c>
      <c r="G85" s="118">
        <f>RANK(G$83,$D$83:$G$83,0)</f>
        <v>2</v>
      </c>
    </row>
    <row r="86" spans="2:7" ht="15.75" customHeight="1" thickBot="1">
      <c r="B86" s="67" t="s">
        <v>59</v>
      </c>
      <c r="C86" s="68"/>
      <c r="D86" s="69">
        <f>D$85/COUNTA($D$83:$G$83)</f>
        <v>0.75</v>
      </c>
      <c r="E86" s="70">
        <f>E$85/COUNTA($D$83:$G$83)</f>
        <v>0.25</v>
      </c>
      <c r="F86" s="70">
        <f>F$85/COUNTA($D$83:$G$83)</f>
        <v>1</v>
      </c>
      <c r="G86" s="70">
        <f>G$85/COUNTA($D$83:$G$83)</f>
        <v>0.5</v>
      </c>
    </row>
    <row r="89" ht="23.25" thickBot="1">
      <c r="A89" s="42" t="s">
        <v>74</v>
      </c>
    </row>
    <row r="90" spans="2:7" ht="15">
      <c r="B90" s="45"/>
      <c r="C90"/>
      <c r="D90" s="219" t="s">
        <v>37</v>
      </c>
      <c r="E90" s="220"/>
      <c r="F90" s="220"/>
      <c r="G90" s="221"/>
    </row>
    <row r="91" spans="2:7" ht="21" thickBot="1">
      <c r="B91" s="51" t="s">
        <v>75</v>
      </c>
      <c r="D91" s="138">
        <v>1</v>
      </c>
      <c r="E91" s="139">
        <v>2</v>
      </c>
      <c r="F91" s="113">
        <v>3</v>
      </c>
      <c r="G91" s="114">
        <v>4</v>
      </c>
    </row>
    <row r="92" spans="2:7" ht="18" thickBot="1">
      <c r="B92" s="22" t="s">
        <v>72</v>
      </c>
      <c r="C92" s="23"/>
      <c r="D92" s="85">
        <v>4.45146549222487</v>
      </c>
      <c r="E92" s="85">
        <v>4.2</v>
      </c>
      <c r="F92" s="85">
        <v>4.051465492224871</v>
      </c>
      <c r="G92" s="86">
        <v>3.5485345077751296</v>
      </c>
    </row>
    <row r="93" spans="2:7" ht="18.75" customHeight="1">
      <c r="B93" s="119" t="s">
        <v>73</v>
      </c>
      <c r="C93" s="66"/>
      <c r="D93" s="133">
        <v>0.01</v>
      </c>
      <c r="E93" s="123">
        <v>0.1</v>
      </c>
      <c r="F93" s="121">
        <v>0.01</v>
      </c>
      <c r="G93" s="122">
        <v>0.01</v>
      </c>
    </row>
    <row r="94" spans="2:7" ht="15.75" customHeight="1">
      <c r="B94" s="115" t="s">
        <v>58</v>
      </c>
      <c r="C94" s="116"/>
      <c r="D94" s="134">
        <v>1</v>
      </c>
      <c r="E94" s="88">
        <v>2</v>
      </c>
      <c r="F94" s="89">
        <v>3</v>
      </c>
      <c r="G94" s="90">
        <v>4</v>
      </c>
    </row>
    <row r="95" spans="2:7" ht="15.75" customHeight="1" thickBot="1">
      <c r="B95" s="67" t="s">
        <v>59</v>
      </c>
      <c r="C95" s="68"/>
      <c r="D95" s="135">
        <v>0.25</v>
      </c>
      <c r="E95" s="71">
        <v>0.5</v>
      </c>
      <c r="F95" s="70">
        <v>0.75</v>
      </c>
      <c r="G95" s="70">
        <v>1</v>
      </c>
    </row>
    <row r="96" spans="2:6" ht="13.5" thickBot="1">
      <c r="B96"/>
      <c r="C96"/>
      <c r="D96"/>
      <c r="E96"/>
      <c r="F96"/>
    </row>
    <row r="97" spans="2:7" ht="15.75" thickBot="1">
      <c r="B97" s="45" t="s">
        <v>71</v>
      </c>
      <c r="C97"/>
      <c r="D97" s="136">
        <v>1</v>
      </c>
      <c r="E97" s="137">
        <v>2</v>
      </c>
      <c r="F97" s="137">
        <v>3</v>
      </c>
      <c r="G97" s="137">
        <v>4</v>
      </c>
    </row>
    <row r="98" spans="2:7" ht="13.5" thickBot="1">
      <c r="B98"/>
      <c r="C98"/>
      <c r="D98" s="87">
        <v>4.6</v>
      </c>
      <c r="E98" s="85">
        <v>4.2</v>
      </c>
      <c r="F98" s="85">
        <v>4.2</v>
      </c>
      <c r="G98" s="85">
        <v>3.55</v>
      </c>
    </row>
    <row r="99" spans="2:6" ht="12.75">
      <c r="B99"/>
      <c r="C99"/>
      <c r="D99"/>
      <c r="E99"/>
      <c r="F99"/>
    </row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</sheetData>
  <sheetProtection/>
  <mergeCells count="23">
    <mergeCell ref="D6:G6"/>
    <mergeCell ref="D43:G43"/>
    <mergeCell ref="D59:G59"/>
    <mergeCell ref="D54:F54"/>
    <mergeCell ref="H59:H60"/>
    <mergeCell ref="H43:H44"/>
    <mergeCell ref="D90:G90"/>
    <mergeCell ref="D73:G73"/>
    <mergeCell ref="D81:G81"/>
    <mergeCell ref="A18:A22"/>
    <mergeCell ref="B18:B22"/>
    <mergeCell ref="B8:B12"/>
    <mergeCell ref="B28:B32"/>
    <mergeCell ref="A8:A12"/>
    <mergeCell ref="A13:A17"/>
    <mergeCell ref="D70:F70"/>
    <mergeCell ref="I43:I44"/>
    <mergeCell ref="I59:I60"/>
    <mergeCell ref="B34:B38"/>
    <mergeCell ref="B23:B27"/>
    <mergeCell ref="B13:B17"/>
    <mergeCell ref="A23:A27"/>
    <mergeCell ref="A28:A32"/>
  </mergeCells>
  <conditionalFormatting sqref="B45:B51 B61:B67">
    <cfRule type="expression" priority="1" dxfId="0" stopIfTrue="1">
      <formula>NOT(ISNUMBER($H45))</formula>
    </cfRule>
  </conditionalFormatting>
  <conditionalFormatting sqref="I45:I52 I61:I68 D61:G68 D45:G52">
    <cfRule type="expression" priority="2" dxfId="3" stopIfTrue="1">
      <formula>($H45&gt;($H$54+$H$55))</formula>
    </cfRule>
    <cfRule type="expression" priority="3" dxfId="2" stopIfTrue="1">
      <formula>($H45&lt;($H$54-$H$55))</formula>
    </cfRule>
  </conditionalFormatting>
  <conditionalFormatting sqref="B52 B68">
    <cfRule type="expression" priority="4" dxfId="0" stopIfTrue="1">
      <formula>NOT(ISNUMBER(#REF!))</formula>
    </cfRule>
  </conditionalFormatting>
  <conditionalFormatting sqref="H45:H52 H61:H68">
    <cfRule type="cellIs" priority="5" dxfId="3" operator="greaterThanOrEqual" stopIfTrue="1">
      <formula>$H$54+$H$55</formula>
    </cfRule>
    <cfRule type="cellIs" priority="6" dxfId="2" operator="lessThan" stopIfTrue="1">
      <formula>$H$54-$H$55</formula>
    </cfRule>
  </conditionalFormatting>
  <conditionalFormatting sqref="D76:G76 D84:G84">
    <cfRule type="cellIs" priority="7" dxfId="0" operator="greaterThan" stopIfTrue="1">
      <formula>0.333333333</formula>
    </cfRule>
  </conditionalFormatting>
  <conditionalFormatting sqref="D93:G93">
    <cfRule type="cellIs" priority="8" dxfId="0" operator="greaterThan" stopIfTrue="1">
      <formula>0.3333333333</formula>
    </cfRule>
  </conditionalFormatting>
  <printOptions/>
  <pageMargins left="0.2" right="0.18" top="0.32" bottom="0.33" header="0.18" footer="0.5"/>
  <pageSetup horizontalDpi="600" verticalDpi="600" orientation="landscape" paperSize="9" scale="47" r:id="rId2"/>
  <rowBreaks count="3" manualBreakCount="3">
    <brk id="38" max="255" man="1"/>
    <brk id="55" max="255" man="1"/>
    <brk id="7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7.7109375" style="0" customWidth="1"/>
    <col min="2" max="3" width="12.7109375" style="0" customWidth="1"/>
    <col min="4" max="4" width="12.8515625" style="0" customWidth="1"/>
  </cols>
  <sheetData>
    <row r="1" spans="1:3" ht="25.5" customHeight="1" thickBot="1">
      <c r="A1" s="10"/>
      <c r="B1" s="3" t="s">
        <v>49</v>
      </c>
      <c r="C1" s="9"/>
    </row>
    <row r="2" spans="1:3" ht="12.75">
      <c r="A2" s="4" t="s">
        <v>47</v>
      </c>
      <c r="B2" s="33" t="s">
        <v>48</v>
      </c>
      <c r="C2" s="5" t="s">
        <v>50</v>
      </c>
    </row>
    <row r="3" spans="1:3" ht="12.75">
      <c r="A3" s="43">
        <v>1</v>
      </c>
      <c r="B3" s="31">
        <f>COUNTIF('Scores Phase'!$D$75:$G$75,"&lt;=1,25")</f>
        <v>0</v>
      </c>
      <c r="C3" s="6">
        <f>B3/B$12</f>
        <v>0</v>
      </c>
    </row>
    <row r="4" spans="1:3" ht="12.75" customHeight="1">
      <c r="A4" s="43">
        <v>1.5</v>
      </c>
      <c r="B4" s="44">
        <f>COUNTIF('Scores Phase'!$D$75:$G$75,"&lt;=1,75")-COUNTIF('Scores Phase'!$D$75:$G$75,"&lt;=1,25")</f>
        <v>0</v>
      </c>
      <c r="C4" s="6">
        <f>SUM(B$3:B4)/B$12</f>
        <v>0</v>
      </c>
    </row>
    <row r="5" spans="1:3" ht="12.75" customHeight="1">
      <c r="A5" s="43">
        <v>2</v>
      </c>
      <c r="B5" s="44">
        <f>COUNTIF('Scores Phase'!$D$75:$G$75,"&lt;=2,25")-COUNTIF('Scores Phase'!$D$75:$G$75,"&lt;=1,75")</f>
        <v>0</v>
      </c>
      <c r="C5" s="6">
        <f>SUM(B$3:B5)/B$12</f>
        <v>0</v>
      </c>
    </row>
    <row r="6" spans="1:3" ht="12.75" customHeight="1">
      <c r="A6" s="43">
        <v>2.5</v>
      </c>
      <c r="B6" s="44">
        <f>COUNTIF('Scores Phase'!$D$75:$G$75,"&lt;=2,75")-COUNTIF('Scores Phase'!$D$75:$G$75,"&lt;=2,25")</f>
        <v>0</v>
      </c>
      <c r="C6" s="6">
        <f>SUM(B$3:B6)/B$12</f>
        <v>0</v>
      </c>
    </row>
    <row r="7" spans="1:3" ht="12.75" customHeight="1">
      <c r="A7" s="43">
        <v>3</v>
      </c>
      <c r="B7" s="44">
        <f>COUNTIF('Scores Phase'!$D$75:$G$75,"&lt;=3,25")-COUNTIF('Scores Phase'!$D$75:$G$75,"&lt;=2,75")</f>
        <v>0</v>
      </c>
      <c r="C7" s="6">
        <f>SUM(B$3:B7)/B$12</f>
        <v>0</v>
      </c>
    </row>
    <row r="8" spans="1:3" ht="13.5" customHeight="1">
      <c r="A8" s="43">
        <v>3.5</v>
      </c>
      <c r="B8" s="44">
        <f>COUNTIF('Scores Phase'!$D$75:$G$75,"&lt;=3,75")-COUNTIF('Scores Phase'!$D$75:$G$75,"&lt;=3,25")</f>
        <v>1</v>
      </c>
      <c r="C8" s="6">
        <f>SUM(B$3:B8)/B$12</f>
        <v>0.25</v>
      </c>
    </row>
    <row r="9" spans="1:3" ht="12.75" customHeight="1">
      <c r="A9" s="43">
        <v>4</v>
      </c>
      <c r="B9" s="44">
        <f>COUNTIF('Scores Phase'!$D$75:$G$75,"&lt;=4,25")-COUNTIF('Scores Phase'!$D$75:$G$75,"&lt;=3,75")</f>
        <v>2</v>
      </c>
      <c r="C9" s="6">
        <f>SUM(B$3:B9)/B$12</f>
        <v>0.75</v>
      </c>
    </row>
    <row r="10" spans="1:3" ht="12.75" customHeight="1">
      <c r="A10" s="43">
        <v>4.5</v>
      </c>
      <c r="B10" s="44">
        <f>COUNTIF('Scores Phase'!$D$75:$G$75,"&lt;=4,75")-COUNTIF('Scores Phase'!$D$75:$G$75,"&lt;=4,25")</f>
        <v>1</v>
      </c>
      <c r="C10" s="6">
        <f>SUM(B$3:B10)/B$12</f>
        <v>1</v>
      </c>
    </row>
    <row r="11" spans="1:3" ht="12.75" customHeight="1">
      <c r="A11" s="43">
        <v>5</v>
      </c>
      <c r="B11" s="31">
        <f>COUNTIF('Scores Phase'!$D$75:$G$75,"&gt;4,75")</f>
        <v>0</v>
      </c>
      <c r="C11" s="6">
        <f>SUM(B$3:B11)/B$12</f>
        <v>1</v>
      </c>
    </row>
    <row r="12" spans="1:3" ht="13.5" customHeight="1" thickBot="1">
      <c r="A12" s="7" t="s">
        <v>0</v>
      </c>
      <c r="B12" s="32">
        <f>SUM(B3:B11)</f>
        <v>4</v>
      </c>
      <c r="C12" s="8"/>
    </row>
  </sheetData>
  <sheetProtection/>
  <printOptions/>
  <pageMargins left="0.32" right="0.32" top="0.41" bottom="1" header="0.41" footer="0.38"/>
  <pageSetup horizontalDpi="600" verticalDpi="600" orientation="portrait" paperSize="9" scale="90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Politecnico di Milano - 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Bregni</dc:creator>
  <cp:keywords/>
  <dc:description/>
  <cp:lastModifiedBy>suaybarslan suaybarslan</cp:lastModifiedBy>
  <cp:lastPrinted>2020-10-02T16:25:11Z</cp:lastPrinted>
  <dcterms:created xsi:type="dcterms:W3CDTF">1999-11-18T13:53:19Z</dcterms:created>
  <dcterms:modified xsi:type="dcterms:W3CDTF">2021-08-03T22:17:29Z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